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97" documentId="8_{F82496E7-F556-431D-8347-8FE260BDD6CF}" xr6:coauthVersionLast="47" xr6:coauthVersionMax="47" xr10:uidLastSave="{C5909061-9088-4997-8DA4-05D063C0C5BE}"/>
  <bookViews>
    <workbookView xWindow="-120" yWindow="-120" windowWidth="29040" windowHeight="16440" xr2:uid="{00000000-000D-0000-FFFF-FFFF00000000}"/>
  </bookViews>
  <sheets>
    <sheet name="Pricing Schedule" sheetId="5" r:id="rId1"/>
    <sheet name="Works Schedule - ID Sort" sheetId="6" r:id="rId2"/>
    <sheet name="Works Schedule - Ch Sort" sheetId="7" r:id="rId3"/>
  </sheets>
  <definedNames>
    <definedName name="_xlnm._FilterDatabase" localSheetId="0" hidden="1">'Pricing Schedule'!$B$5:$R$5</definedName>
    <definedName name="_xlnm._FilterDatabase" localSheetId="2" hidden="1">'Works Schedule - Ch Sort'!$B$5:$L$5</definedName>
    <definedName name="_xlnm._FilterDatabase" localSheetId="1" hidden="1">'Works Schedule - ID Sort'!$B$4:$L$5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6" i="7" l="1"/>
  <c r="K216" i="7" s="1"/>
  <c r="H215" i="7"/>
  <c r="K215" i="7" s="1"/>
  <c r="H212" i="7"/>
  <c r="K212" i="7" s="1"/>
  <c r="H211" i="7"/>
  <c r="K211" i="7" s="1"/>
  <c r="H210" i="7"/>
  <c r="K210" i="7" s="1"/>
  <c r="H209" i="7"/>
  <c r="K209" i="7" s="1"/>
  <c r="H207" i="7"/>
  <c r="K207" i="7" s="1"/>
  <c r="H206" i="7"/>
  <c r="K206" i="7" s="1"/>
  <c r="H205" i="7"/>
  <c r="K205" i="7" s="1"/>
  <c r="H204" i="7"/>
  <c r="K204" i="7" s="1"/>
  <c r="H203" i="7"/>
  <c r="K203" i="7" s="1"/>
  <c r="H201" i="7"/>
  <c r="K201" i="7" s="1"/>
  <c r="H200" i="7"/>
  <c r="K200" i="7" s="1"/>
  <c r="H199" i="7"/>
  <c r="K199" i="7" s="1"/>
  <c r="H197" i="7"/>
  <c r="K197" i="7" s="1"/>
  <c r="H196" i="7"/>
  <c r="K196" i="7" s="1"/>
  <c r="H195" i="7"/>
  <c r="K195" i="7" s="1"/>
  <c r="H194" i="7"/>
  <c r="K194" i="7" s="1"/>
  <c r="H192" i="7"/>
  <c r="K192" i="7" s="1"/>
  <c r="AR211" i="7"/>
  <c r="AB211" i="7"/>
  <c r="Z211" i="7"/>
  <c r="O211" i="7"/>
  <c r="P211" i="7" s="1"/>
  <c r="H190" i="7"/>
  <c r="K190" i="7" s="1"/>
  <c r="H193" i="7"/>
  <c r="K193" i="7" s="1"/>
  <c r="H189" i="7"/>
  <c r="K189" i="7" s="1"/>
  <c r="H188" i="7"/>
  <c r="K188" i="7" s="1"/>
  <c r="H187" i="7"/>
  <c r="K187" i="7" s="1"/>
  <c r="H186" i="7"/>
  <c r="K186" i="7" s="1"/>
  <c r="H185" i="7"/>
  <c r="K185" i="7" s="1"/>
  <c r="H183" i="7"/>
  <c r="K183" i="7" s="1"/>
  <c r="H181" i="7"/>
  <c r="K181" i="7" s="1"/>
  <c r="H180" i="7"/>
  <c r="K180" i="7" s="1"/>
  <c r="H178" i="7"/>
  <c r="K178" i="7" s="1"/>
  <c r="H177" i="7"/>
  <c r="K177" i="7" s="1"/>
  <c r="H176" i="7"/>
  <c r="K176" i="7" s="1"/>
  <c r="H175" i="7"/>
  <c r="K175" i="7" s="1"/>
  <c r="H174" i="7"/>
  <c r="K174" i="7" s="1"/>
  <c r="H172" i="7"/>
  <c r="K172" i="7" s="1"/>
  <c r="H171" i="7"/>
  <c r="K171" i="7" s="1"/>
  <c r="H170" i="7"/>
  <c r="AR170" i="7" s="1"/>
  <c r="H169" i="7"/>
  <c r="K169" i="7" s="1"/>
  <c r="H168" i="7"/>
  <c r="K168" i="7" s="1"/>
  <c r="H167" i="7"/>
  <c r="K167" i="7" s="1"/>
  <c r="H166" i="7"/>
  <c r="K166" i="7" s="1"/>
  <c r="H165" i="7"/>
  <c r="K165" i="7" s="1"/>
  <c r="H164" i="7"/>
  <c r="K164" i="7" s="1"/>
  <c r="H163" i="7"/>
  <c r="K163" i="7" s="1"/>
  <c r="H162" i="7"/>
  <c r="K162" i="7" s="1"/>
  <c r="H161" i="7"/>
  <c r="K161" i="7" s="1"/>
  <c r="H160" i="7"/>
  <c r="K160" i="7" s="1"/>
  <c r="H159" i="7"/>
  <c r="AR159" i="7" s="1"/>
  <c r="H158" i="7"/>
  <c r="K158" i="7" s="1"/>
  <c r="H157" i="7"/>
  <c r="K157" i="7" s="1"/>
  <c r="AB175" i="7"/>
  <c r="Z175" i="7"/>
  <c r="O175" i="7"/>
  <c r="H156" i="7"/>
  <c r="K156" i="7" s="1"/>
  <c r="AB174" i="7"/>
  <c r="Z174" i="7"/>
  <c r="O174" i="7"/>
  <c r="H155" i="7"/>
  <c r="AR173" i="7"/>
  <c r="AB173" i="7"/>
  <c r="Z173" i="7"/>
  <c r="O173" i="7"/>
  <c r="P173" i="7" s="1"/>
  <c r="H154" i="7"/>
  <c r="K154" i="7" s="1"/>
  <c r="AB172" i="7"/>
  <c r="Z172" i="7"/>
  <c r="O172" i="7"/>
  <c r="P172" i="7" s="1"/>
  <c r="H153" i="7"/>
  <c r="K153" i="7" s="1"/>
  <c r="AB171" i="7"/>
  <c r="Z171" i="7"/>
  <c r="O171" i="7"/>
  <c r="H152" i="7"/>
  <c r="AR171" i="7" s="1"/>
  <c r="AB170" i="7"/>
  <c r="Z170" i="7"/>
  <c r="O170" i="7"/>
  <c r="H151" i="7"/>
  <c r="K151" i="7" s="1"/>
  <c r="AB169" i="7"/>
  <c r="Z169" i="7"/>
  <c r="O169" i="7"/>
  <c r="H150" i="7"/>
  <c r="AB168" i="7"/>
  <c r="Z168" i="7"/>
  <c r="O168" i="7"/>
  <c r="H149" i="7"/>
  <c r="K149" i="7" s="1"/>
  <c r="AB167" i="7"/>
  <c r="Z167" i="7"/>
  <c r="O167" i="7"/>
  <c r="H148" i="7"/>
  <c r="AB166" i="7"/>
  <c r="Z166" i="7"/>
  <c r="O166" i="7"/>
  <c r="H147" i="7"/>
  <c r="AB165" i="7"/>
  <c r="Z165" i="7"/>
  <c r="O165" i="7"/>
  <c r="H146" i="7"/>
  <c r="AR146" i="7" s="1"/>
  <c r="AB164" i="7"/>
  <c r="Z164" i="7"/>
  <c r="O164" i="7"/>
  <c r="H145" i="7"/>
  <c r="AR145" i="7" s="1"/>
  <c r="AB163" i="7"/>
  <c r="Z163" i="7"/>
  <c r="O163" i="7"/>
  <c r="H144" i="7"/>
  <c r="K144" i="7" s="1"/>
  <c r="AB162" i="7"/>
  <c r="Z162" i="7"/>
  <c r="O162" i="7"/>
  <c r="H143" i="7"/>
  <c r="AR162" i="7" s="1"/>
  <c r="AB161" i="7"/>
  <c r="Z161" i="7"/>
  <c r="O161" i="7"/>
  <c r="P161" i="7" s="1"/>
  <c r="AB160" i="7"/>
  <c r="Z160" i="7"/>
  <c r="O160" i="7"/>
  <c r="P160" i="7" s="1"/>
  <c r="AB159" i="7"/>
  <c r="Z159" i="7"/>
  <c r="O159" i="7"/>
  <c r="H141" i="7"/>
  <c r="K141" i="7" s="1"/>
  <c r="AB158" i="7"/>
  <c r="Z158" i="7"/>
  <c r="O158" i="7"/>
  <c r="H140" i="7"/>
  <c r="AR158" i="7" s="1"/>
  <c r="AB157" i="7"/>
  <c r="Z157" i="7"/>
  <c r="O157" i="7"/>
  <c r="P157" i="7" s="1"/>
  <c r="H138" i="7"/>
  <c r="K138" i="7" s="1"/>
  <c r="H137" i="7"/>
  <c r="H136" i="7"/>
  <c r="K136" i="7" s="1"/>
  <c r="H135" i="7"/>
  <c r="K135" i="7" s="1"/>
  <c r="H134" i="7"/>
  <c r="H133" i="7"/>
  <c r="AR152" i="7" s="1"/>
  <c r="H132" i="7"/>
  <c r="AR150" i="7"/>
  <c r="H127" i="7"/>
  <c r="AR149" i="7" s="1"/>
  <c r="AR148" i="7"/>
  <c r="H126" i="7"/>
  <c r="K126" i="7" s="1"/>
  <c r="H125" i="7"/>
  <c r="H123" i="7"/>
  <c r="K123" i="7" s="1"/>
  <c r="H122" i="7"/>
  <c r="AR144" i="7" s="1"/>
  <c r="H121" i="7"/>
  <c r="K121" i="7" s="1"/>
  <c r="H118" i="7"/>
  <c r="AR142" i="7" s="1"/>
  <c r="H117" i="7"/>
  <c r="AR141" i="7" s="1"/>
  <c r="H116" i="7"/>
  <c r="H115" i="7"/>
  <c r="AR139" i="7" s="1"/>
  <c r="H113" i="7"/>
  <c r="AR138" i="7" s="1"/>
  <c r="H114" i="7"/>
  <c r="AR137" i="7" s="1"/>
  <c r="H112" i="7"/>
  <c r="K112" i="7" s="1"/>
  <c r="H111" i="7"/>
  <c r="K111" i="7" s="1"/>
  <c r="H110" i="7"/>
  <c r="H109" i="7"/>
  <c r="H108" i="7"/>
  <c r="AB131" i="7"/>
  <c r="Z131" i="7"/>
  <c r="O131" i="7"/>
  <c r="H107" i="7"/>
  <c r="AR131" i="7" s="1"/>
  <c r="AB130" i="7"/>
  <c r="Z130" i="7"/>
  <c r="O130" i="7"/>
  <c r="H106" i="7"/>
  <c r="K106" i="7" s="1"/>
  <c r="AB129" i="7"/>
  <c r="Z129" i="7"/>
  <c r="O129" i="7"/>
  <c r="H105" i="7"/>
  <c r="AB128" i="7"/>
  <c r="Z128" i="7"/>
  <c r="O128" i="7"/>
  <c r="H104" i="7"/>
  <c r="AB127" i="7"/>
  <c r="Z127" i="7"/>
  <c r="O127" i="7"/>
  <c r="P127" i="7" s="1"/>
  <c r="H103" i="7"/>
  <c r="K103" i="7" s="1"/>
  <c r="AB126" i="7"/>
  <c r="Z126" i="7"/>
  <c r="O126" i="7"/>
  <c r="H102" i="7"/>
  <c r="AR125" i="7"/>
  <c r="AB125" i="7"/>
  <c r="Z125" i="7"/>
  <c r="O125" i="7"/>
  <c r="P125" i="7" s="1"/>
  <c r="H101" i="7"/>
  <c r="K101" i="7" s="1"/>
  <c r="AB124" i="7"/>
  <c r="Z124" i="7"/>
  <c r="O124" i="7"/>
  <c r="H100" i="7"/>
  <c r="AR124" i="7" s="1"/>
  <c r="AB123" i="7"/>
  <c r="Z123" i="7"/>
  <c r="O123" i="7"/>
  <c r="H99" i="7"/>
  <c r="AR122" i="7"/>
  <c r="AB122" i="7"/>
  <c r="Z122" i="7"/>
  <c r="O122" i="7"/>
  <c r="H98" i="7"/>
  <c r="K98" i="7" s="1"/>
  <c r="AB121" i="7"/>
  <c r="Z121" i="7"/>
  <c r="O121" i="7"/>
  <c r="H97" i="7"/>
  <c r="AB120" i="7"/>
  <c r="Z120" i="7"/>
  <c r="O120" i="7"/>
  <c r="H96" i="7"/>
  <c r="K96" i="7" s="1"/>
  <c r="AB119" i="7"/>
  <c r="Z119" i="7"/>
  <c r="O119" i="7"/>
  <c r="H95" i="7"/>
  <c r="AR95" i="7" s="1"/>
  <c r="AB118" i="7"/>
  <c r="Z118" i="7"/>
  <c r="O118" i="7"/>
  <c r="H94" i="7"/>
  <c r="K94" i="7" s="1"/>
  <c r="AB117" i="7"/>
  <c r="Z117" i="7"/>
  <c r="O117" i="7"/>
  <c r="H93" i="7"/>
  <c r="K93" i="7" s="1"/>
  <c r="AB116" i="7"/>
  <c r="Z116" i="7"/>
  <c r="O116" i="7"/>
  <c r="H92" i="7"/>
  <c r="AR92" i="7" s="1"/>
  <c r="AB115" i="7"/>
  <c r="Z115" i="7"/>
  <c r="O115" i="7"/>
  <c r="H91" i="7"/>
  <c r="K91" i="7" s="1"/>
  <c r="AB114" i="7"/>
  <c r="Z114" i="7"/>
  <c r="O114" i="7"/>
  <c r="H90" i="7"/>
  <c r="AB113" i="7"/>
  <c r="Z113" i="7"/>
  <c r="O113" i="7"/>
  <c r="H89" i="7"/>
  <c r="K89" i="7" s="1"/>
  <c r="H88" i="7"/>
  <c r="K88" i="7" s="1"/>
  <c r="H87" i="7"/>
  <c r="AR111" i="7" s="1"/>
  <c r="AR110" i="7"/>
  <c r="AR109" i="7"/>
  <c r="H82" i="7"/>
  <c r="AR108" i="7" s="1"/>
  <c r="H81" i="7"/>
  <c r="K81" i="7" s="1"/>
  <c r="H80" i="7"/>
  <c r="AR80" i="7" s="1"/>
  <c r="H79" i="7"/>
  <c r="H78" i="7"/>
  <c r="AR104" i="7" s="1"/>
  <c r="H77" i="7"/>
  <c r="H76" i="7"/>
  <c r="H75" i="7"/>
  <c r="AR100" i="7" s="1"/>
  <c r="H74" i="7"/>
  <c r="K74" i="7" s="1"/>
  <c r="AR97" i="7"/>
  <c r="H71" i="7"/>
  <c r="K71" i="7" s="1"/>
  <c r="H69" i="7"/>
  <c r="K69" i="7" s="1"/>
  <c r="AB89" i="7"/>
  <c r="Z89" i="7"/>
  <c r="O89" i="7"/>
  <c r="H63" i="7"/>
  <c r="AR89" i="7" s="1"/>
  <c r="AB88" i="7"/>
  <c r="Z88" i="7"/>
  <c r="O88" i="7"/>
  <c r="H62" i="7"/>
  <c r="AR87" i="7"/>
  <c r="AB87" i="7"/>
  <c r="Z87" i="7"/>
  <c r="O87" i="7"/>
  <c r="P87" i="7" s="1"/>
  <c r="AB86" i="7"/>
  <c r="Z86" i="7"/>
  <c r="O86" i="7"/>
  <c r="P86" i="7" s="1"/>
  <c r="H60" i="7"/>
  <c r="K60" i="7" s="1"/>
  <c r="AB85" i="7"/>
  <c r="Z85" i="7"/>
  <c r="O85" i="7"/>
  <c r="H59" i="7"/>
  <c r="AR85" i="7" s="1"/>
  <c r="AR84" i="7"/>
  <c r="AB84" i="7"/>
  <c r="Z84" i="7"/>
  <c r="O84" i="7"/>
  <c r="P84" i="7" s="1"/>
  <c r="AB83" i="7"/>
  <c r="Z83" i="7"/>
  <c r="O83" i="7"/>
  <c r="AB82" i="7"/>
  <c r="Z82" i="7"/>
  <c r="O82" i="7"/>
  <c r="H56" i="7"/>
  <c r="K56" i="7" s="1"/>
  <c r="AB81" i="7"/>
  <c r="Z81" i="7"/>
  <c r="O81" i="7"/>
  <c r="AB80" i="7"/>
  <c r="Z80" i="7"/>
  <c r="O80" i="7"/>
  <c r="P80" i="7" s="1"/>
  <c r="AR79" i="7"/>
  <c r="AB79" i="7"/>
  <c r="Z79" i="7"/>
  <c r="O79" i="7"/>
  <c r="AB78" i="7"/>
  <c r="Z78" i="7"/>
  <c r="O78" i="7"/>
  <c r="AB77" i="7"/>
  <c r="Z77" i="7"/>
  <c r="O77" i="7"/>
  <c r="H50" i="7"/>
  <c r="AR76" i="7"/>
  <c r="AB76" i="7"/>
  <c r="Z76" i="7"/>
  <c r="O76" i="7"/>
  <c r="P76" i="7" s="1"/>
  <c r="AR75" i="7"/>
  <c r="AB75" i="7"/>
  <c r="Z75" i="7"/>
  <c r="O75" i="7"/>
  <c r="P75" i="7" s="1"/>
  <c r="AB74" i="7"/>
  <c r="Z74" i="7"/>
  <c r="O74" i="7"/>
  <c r="H48" i="7"/>
  <c r="AR73" i="7"/>
  <c r="AB73" i="7"/>
  <c r="Z73" i="7"/>
  <c r="O73" i="7"/>
  <c r="P73" i="7" s="1"/>
  <c r="H47" i="7"/>
  <c r="K47" i="7" s="1"/>
  <c r="AR72" i="7"/>
  <c r="AB72" i="7"/>
  <c r="Z72" i="7"/>
  <c r="O72" i="7"/>
  <c r="P72" i="7" s="1"/>
  <c r="AR71" i="7"/>
  <c r="H45" i="7"/>
  <c r="K45" i="7" s="1"/>
  <c r="AR70" i="7"/>
  <c r="AB69" i="7"/>
  <c r="Z69" i="7"/>
  <c r="O69" i="7"/>
  <c r="H43" i="7"/>
  <c r="AB68" i="7"/>
  <c r="Z68" i="7"/>
  <c r="O68" i="7"/>
  <c r="H42" i="7"/>
  <c r="AR68" i="7" s="1"/>
  <c r="AB67" i="7"/>
  <c r="Z67" i="7"/>
  <c r="O67" i="7"/>
  <c r="H41" i="7"/>
  <c r="AR67" i="7" s="1"/>
  <c r="AR66" i="7"/>
  <c r="AB66" i="7"/>
  <c r="Z66" i="7"/>
  <c r="O66" i="7"/>
  <c r="H40" i="7"/>
  <c r="AB65" i="7"/>
  <c r="Z65" i="7"/>
  <c r="O65" i="7"/>
  <c r="H39" i="7"/>
  <c r="K39" i="7" s="1"/>
  <c r="AR64" i="7"/>
  <c r="AB64" i="7"/>
  <c r="Z64" i="7"/>
  <c r="O64" i="7"/>
  <c r="H38" i="7"/>
  <c r="AB63" i="7"/>
  <c r="Z63" i="7"/>
  <c r="O63" i="7"/>
  <c r="H37" i="7"/>
  <c r="K37" i="7" s="1"/>
  <c r="AB62" i="7"/>
  <c r="Z62" i="7"/>
  <c r="O62" i="7"/>
  <c r="H36" i="7"/>
  <c r="AR62" i="7" s="1"/>
  <c r="AR61" i="7"/>
  <c r="AB61" i="7"/>
  <c r="Z61" i="7"/>
  <c r="O61" i="7"/>
  <c r="P61" i="7" s="1"/>
  <c r="H35" i="7"/>
  <c r="K35" i="7" s="1"/>
  <c r="AB60" i="7"/>
  <c r="Z60" i="7"/>
  <c r="O60" i="7"/>
  <c r="AB59" i="7"/>
  <c r="Z59" i="7"/>
  <c r="O59" i="7"/>
  <c r="H33" i="7"/>
  <c r="K33" i="7" s="1"/>
  <c r="AB58" i="7"/>
  <c r="Z58" i="7"/>
  <c r="O58" i="7"/>
  <c r="H32" i="7"/>
  <c r="AR58" i="7" s="1"/>
  <c r="AB57" i="7"/>
  <c r="Z57" i="7"/>
  <c r="O57" i="7"/>
  <c r="H31" i="7"/>
  <c r="AR57" i="7" s="1"/>
  <c r="AR56" i="7"/>
  <c r="AB56" i="7"/>
  <c r="Z56" i="7"/>
  <c r="O56" i="7"/>
  <c r="P56" i="7" s="1"/>
  <c r="AB55" i="7"/>
  <c r="Z55" i="7"/>
  <c r="O55" i="7"/>
  <c r="H30" i="7"/>
  <c r="AR55" i="7" s="1"/>
  <c r="H28" i="7"/>
  <c r="AR54" i="7" s="1"/>
  <c r="H27" i="7"/>
  <c r="AR27" i="7" s="1"/>
  <c r="AR52" i="7"/>
  <c r="H26" i="7"/>
  <c r="K26" i="7" s="1"/>
  <c r="H25" i="7"/>
  <c r="K25" i="7" s="1"/>
  <c r="H24" i="7"/>
  <c r="K24" i="7" s="1"/>
  <c r="H23" i="7"/>
  <c r="K23" i="7" s="1"/>
  <c r="H22" i="7"/>
  <c r="K22" i="7" s="1"/>
  <c r="H21" i="7"/>
  <c r="K21" i="7" s="1"/>
  <c r="H20" i="7"/>
  <c r="K20" i="7" s="1"/>
  <c r="AR45" i="7"/>
  <c r="H19" i="7"/>
  <c r="K19" i="7" s="1"/>
  <c r="H18" i="7"/>
  <c r="K18" i="7" s="1"/>
  <c r="AR43" i="7"/>
  <c r="H16" i="7"/>
  <c r="H15" i="7"/>
  <c r="H14" i="7"/>
  <c r="K14" i="7" s="1"/>
  <c r="H13" i="7"/>
  <c r="H12" i="7"/>
  <c r="H11" i="7"/>
  <c r="K11" i="7" s="1"/>
  <c r="H8" i="7"/>
  <c r="AR35" i="7" s="1"/>
  <c r="H10" i="7"/>
  <c r="AR34" i="7" s="1"/>
  <c r="H7" i="7"/>
  <c r="K7" i="7" s="1"/>
  <c r="H232" i="7"/>
  <c r="K232" i="7" s="1"/>
  <c r="H231" i="7"/>
  <c r="AR29" i="7" s="1"/>
  <c r="H233" i="7"/>
  <c r="H218" i="7"/>
  <c r="H217" i="7"/>
  <c r="AR25" i="7" s="1"/>
  <c r="H229" i="7"/>
  <c r="AR24" i="7" s="1"/>
  <c r="H227" i="7"/>
  <c r="AR23" i="7" s="1"/>
  <c r="H220" i="7"/>
  <c r="K220" i="7" s="1"/>
  <c r="H226" i="7"/>
  <c r="AR21" i="7" s="1"/>
  <c r="H219" i="7"/>
  <c r="K219" i="7" s="1"/>
  <c r="H222" i="7"/>
  <c r="K222" i="7" s="1"/>
  <c r="H221" i="7"/>
  <c r="AR17" i="7"/>
  <c r="AR16" i="7"/>
  <c r="H230" i="7"/>
  <c r="H228" i="7"/>
  <c r="H224" i="7"/>
  <c r="AR12" i="7"/>
  <c r="H129" i="7"/>
  <c r="K129" i="7" s="1"/>
  <c r="H130" i="7"/>
  <c r="AR11" i="7" s="1"/>
  <c r="H128" i="7"/>
  <c r="AR10" i="7" s="1"/>
  <c r="AR9" i="7"/>
  <c r="AB9" i="7"/>
  <c r="Z9" i="7"/>
  <c r="O9" i="7"/>
  <c r="H120" i="7"/>
  <c r="AB8" i="7"/>
  <c r="Z8" i="7"/>
  <c r="O8" i="7"/>
  <c r="H119" i="7"/>
  <c r="AB7" i="7"/>
  <c r="Z7" i="7"/>
  <c r="O7" i="7"/>
  <c r="H83" i="7"/>
  <c r="K83" i="7" s="1"/>
  <c r="AR6" i="7"/>
  <c r="AB6" i="7"/>
  <c r="Z6" i="7"/>
  <c r="O6" i="7"/>
  <c r="P6" i="7" s="1"/>
  <c r="H28" i="6"/>
  <c r="H215" i="6"/>
  <c r="K215" i="6" s="1"/>
  <c r="H165" i="6"/>
  <c r="K165" i="6" s="1"/>
  <c r="H157" i="6"/>
  <c r="H126" i="6"/>
  <c r="H63" i="6"/>
  <c r="K63" i="6" s="1"/>
  <c r="H47" i="6"/>
  <c r="K47" i="6" s="1"/>
  <c r="H39" i="6"/>
  <c r="H24" i="6"/>
  <c r="K24" i="6" s="1"/>
  <c r="H223" i="6"/>
  <c r="K223" i="6" s="1"/>
  <c r="H214" i="6"/>
  <c r="K214" i="6" s="1"/>
  <c r="H212" i="6"/>
  <c r="K212" i="6" s="1"/>
  <c r="H202" i="6"/>
  <c r="K202" i="6" s="1"/>
  <c r="H193" i="6"/>
  <c r="K193" i="6" s="1"/>
  <c r="H186" i="6"/>
  <c r="K186" i="6" s="1"/>
  <c r="H172" i="6"/>
  <c r="K172" i="6" s="1"/>
  <c r="H170" i="6"/>
  <c r="K170" i="6" s="1"/>
  <c r="H127" i="6"/>
  <c r="K127" i="6" s="1"/>
  <c r="H122" i="6"/>
  <c r="K122" i="6" s="1"/>
  <c r="H64" i="6"/>
  <c r="K64" i="6" s="1"/>
  <c r="H41" i="6"/>
  <c r="K41" i="6" s="1"/>
  <c r="AR211" i="6"/>
  <c r="AB211" i="6"/>
  <c r="Z211" i="6"/>
  <c r="O211" i="6"/>
  <c r="P211" i="6" s="1"/>
  <c r="AB175" i="6"/>
  <c r="Z175" i="6"/>
  <c r="O175" i="6"/>
  <c r="AR174" i="6"/>
  <c r="AB174" i="6"/>
  <c r="Z174" i="6"/>
  <c r="O174" i="6"/>
  <c r="P174" i="6" s="1"/>
  <c r="AR173" i="6"/>
  <c r="AB173" i="6"/>
  <c r="Z173" i="6"/>
  <c r="O173" i="6"/>
  <c r="AR172" i="6"/>
  <c r="AB172" i="6"/>
  <c r="Z172" i="6"/>
  <c r="O172" i="6"/>
  <c r="P172" i="6" s="1"/>
  <c r="AR171" i="6"/>
  <c r="AB171" i="6"/>
  <c r="Z171" i="6"/>
  <c r="O171" i="6"/>
  <c r="P171" i="6" s="1"/>
  <c r="AR170" i="6"/>
  <c r="AB170" i="6"/>
  <c r="Z170" i="6"/>
  <c r="O170" i="6"/>
  <c r="P170" i="6" s="1"/>
  <c r="AB169" i="6"/>
  <c r="Z169" i="6"/>
  <c r="O169" i="6"/>
  <c r="H209" i="6"/>
  <c r="K209" i="6" s="1"/>
  <c r="AB168" i="6"/>
  <c r="Z168" i="6"/>
  <c r="O168" i="6"/>
  <c r="H26" i="6"/>
  <c r="AR168" i="6" s="1"/>
  <c r="AB167" i="6"/>
  <c r="Z167" i="6"/>
  <c r="O167" i="6"/>
  <c r="H229" i="6"/>
  <c r="K229" i="6" s="1"/>
  <c r="AB166" i="6"/>
  <c r="Z166" i="6"/>
  <c r="O166" i="6"/>
  <c r="H226" i="6"/>
  <c r="AB165" i="6"/>
  <c r="Z165" i="6"/>
  <c r="O165" i="6"/>
  <c r="H197" i="6"/>
  <c r="P165" i="6" s="1"/>
  <c r="AB164" i="6"/>
  <c r="Z164" i="6"/>
  <c r="O164" i="6"/>
  <c r="H195" i="6"/>
  <c r="AB163" i="6"/>
  <c r="Z163" i="6"/>
  <c r="O163" i="6"/>
  <c r="H191" i="6"/>
  <c r="K191" i="6" s="1"/>
  <c r="AB162" i="6"/>
  <c r="Z162" i="6"/>
  <c r="O162" i="6"/>
  <c r="H159" i="6"/>
  <c r="K159" i="6" s="1"/>
  <c r="AB161" i="6"/>
  <c r="Z161" i="6"/>
  <c r="O161" i="6"/>
  <c r="P161" i="6" s="1"/>
  <c r="H154" i="6"/>
  <c r="AR161" i="6" s="1"/>
  <c r="AB160" i="6"/>
  <c r="Z160" i="6"/>
  <c r="O160" i="6"/>
  <c r="H12" i="6"/>
  <c r="K12" i="6" s="1"/>
  <c r="AB159" i="6"/>
  <c r="Z159" i="6"/>
  <c r="O159" i="6"/>
  <c r="H9" i="6"/>
  <c r="AB158" i="6"/>
  <c r="Z158" i="6"/>
  <c r="O158" i="6"/>
  <c r="H128" i="6"/>
  <c r="K128" i="6" s="1"/>
  <c r="AB157" i="6"/>
  <c r="Z157" i="6"/>
  <c r="O157" i="6"/>
  <c r="H142" i="6"/>
  <c r="AR157" i="6" s="1"/>
  <c r="H104" i="6"/>
  <c r="H102" i="6"/>
  <c r="H101" i="6"/>
  <c r="AR154" i="6" s="1"/>
  <c r="H88" i="6"/>
  <c r="H77" i="6"/>
  <c r="AR152" i="6" s="1"/>
  <c r="H15" i="6"/>
  <c r="AR151" i="6" s="1"/>
  <c r="H220" i="6"/>
  <c r="AR150" i="6" s="1"/>
  <c r="H178" i="6"/>
  <c r="AR148" i="6"/>
  <c r="H96" i="6"/>
  <c r="K96" i="6" s="1"/>
  <c r="H89" i="6"/>
  <c r="H71" i="6"/>
  <c r="H66" i="6"/>
  <c r="H51" i="6"/>
  <c r="K51" i="6" s="1"/>
  <c r="H30" i="6"/>
  <c r="H23" i="6"/>
  <c r="K23" i="6" s="1"/>
  <c r="H22" i="6"/>
  <c r="H231" i="6"/>
  <c r="AR140" i="6" s="1"/>
  <c r="H135" i="6"/>
  <c r="H131" i="6"/>
  <c r="K131" i="6" s="1"/>
  <c r="H121" i="6"/>
  <c r="H119" i="6"/>
  <c r="H117" i="6"/>
  <c r="K117" i="6" s="1"/>
  <c r="H115" i="6"/>
  <c r="H113" i="6"/>
  <c r="H108" i="6"/>
  <c r="K108" i="6" s="1"/>
  <c r="AB131" i="6"/>
  <c r="Z131" i="6"/>
  <c r="O131" i="6"/>
  <c r="H106" i="6"/>
  <c r="K106" i="6" s="1"/>
  <c r="AB130" i="6"/>
  <c r="Z130" i="6"/>
  <c r="O130" i="6"/>
  <c r="H100" i="6"/>
  <c r="K100" i="6" s="1"/>
  <c r="AB129" i="6"/>
  <c r="Z129" i="6"/>
  <c r="O129" i="6"/>
  <c r="H86" i="6"/>
  <c r="K86" i="6" s="1"/>
  <c r="AB128" i="6"/>
  <c r="Z128" i="6"/>
  <c r="O128" i="6"/>
  <c r="H74" i="6"/>
  <c r="AR128" i="6" s="1"/>
  <c r="AB127" i="6"/>
  <c r="Z127" i="6"/>
  <c r="O127" i="6"/>
  <c r="H69" i="6"/>
  <c r="AB126" i="6"/>
  <c r="Z126" i="6"/>
  <c r="O126" i="6"/>
  <c r="H234" i="6"/>
  <c r="AR126" i="6" s="1"/>
  <c r="AB125" i="6"/>
  <c r="Z125" i="6"/>
  <c r="O125" i="6"/>
  <c r="H19" i="6"/>
  <c r="AR125" i="6" s="1"/>
  <c r="AB124" i="6"/>
  <c r="Z124" i="6"/>
  <c r="O124" i="6"/>
  <c r="H222" i="6"/>
  <c r="AB123" i="6"/>
  <c r="Z123" i="6"/>
  <c r="O123" i="6"/>
  <c r="H219" i="6"/>
  <c r="AR123" i="6" s="1"/>
  <c r="AR122" i="6"/>
  <c r="AB122" i="6"/>
  <c r="Z122" i="6"/>
  <c r="O122" i="6"/>
  <c r="P122" i="6" s="1"/>
  <c r="H216" i="6"/>
  <c r="K216" i="6" s="1"/>
  <c r="AB121" i="6"/>
  <c r="Z121" i="6"/>
  <c r="O121" i="6"/>
  <c r="H208" i="6"/>
  <c r="AB120" i="6"/>
  <c r="Z120" i="6"/>
  <c r="O120" i="6"/>
  <c r="H206" i="6"/>
  <c r="AR119" i="6"/>
  <c r="AB119" i="6"/>
  <c r="Z119" i="6"/>
  <c r="O119" i="6"/>
  <c r="H200" i="6"/>
  <c r="K200" i="6" s="1"/>
  <c r="AB118" i="6"/>
  <c r="Z118" i="6"/>
  <c r="O118" i="6"/>
  <c r="H199" i="6"/>
  <c r="K199" i="6" s="1"/>
  <c r="AB117" i="6"/>
  <c r="Z117" i="6"/>
  <c r="O117" i="6"/>
  <c r="H190" i="6"/>
  <c r="AB116" i="6"/>
  <c r="Z116" i="6"/>
  <c r="O116" i="6"/>
  <c r="H184" i="6"/>
  <c r="K184" i="6" s="1"/>
  <c r="AB115" i="6"/>
  <c r="Z115" i="6"/>
  <c r="O115" i="6"/>
  <c r="H183" i="6"/>
  <c r="AR115" i="6" s="1"/>
  <c r="AB114" i="6"/>
  <c r="Z114" i="6"/>
  <c r="O114" i="6"/>
  <c r="H181" i="6"/>
  <c r="AR114" i="6" s="1"/>
  <c r="AB113" i="6"/>
  <c r="Z113" i="6"/>
  <c r="O113" i="6"/>
  <c r="H180" i="6"/>
  <c r="H177" i="6"/>
  <c r="H176" i="6"/>
  <c r="H175" i="6"/>
  <c r="K175" i="6" s="1"/>
  <c r="H168" i="6"/>
  <c r="AR109" i="6" s="1"/>
  <c r="H167" i="6"/>
  <c r="H164" i="6"/>
  <c r="H156" i="6"/>
  <c r="H155" i="6"/>
  <c r="H151" i="6"/>
  <c r="H149" i="6"/>
  <c r="AR103" i="6" s="1"/>
  <c r="H145" i="6"/>
  <c r="K145" i="6" s="1"/>
  <c r="H140" i="6"/>
  <c r="H138" i="6"/>
  <c r="AR100" i="6" s="1"/>
  <c r="H132" i="6"/>
  <c r="H125" i="6"/>
  <c r="H123" i="6"/>
  <c r="K123" i="6" s="1"/>
  <c r="H111" i="6"/>
  <c r="K111" i="6" s="1"/>
  <c r="H65" i="6"/>
  <c r="K65" i="6" s="1"/>
  <c r="H61" i="6"/>
  <c r="AR94" i="6" s="1"/>
  <c r="H59" i="6"/>
  <c r="K59" i="6" s="1"/>
  <c r="H57" i="6"/>
  <c r="AR92" i="6" s="1"/>
  <c r="H52" i="6"/>
  <c r="H50" i="6"/>
  <c r="K50" i="6" s="1"/>
  <c r="AB89" i="6"/>
  <c r="Z89" i="6"/>
  <c r="O89" i="6"/>
  <c r="H48" i="6"/>
  <c r="AR89" i="6" s="1"/>
  <c r="AB88" i="6"/>
  <c r="Z88" i="6"/>
  <c r="O88" i="6"/>
  <c r="H44" i="6"/>
  <c r="K44" i="6" s="1"/>
  <c r="AB87" i="6"/>
  <c r="Z87" i="6"/>
  <c r="O87" i="6"/>
  <c r="H38" i="6"/>
  <c r="K38" i="6" s="1"/>
  <c r="AB86" i="6"/>
  <c r="Z86" i="6"/>
  <c r="O86" i="6"/>
  <c r="H35" i="6"/>
  <c r="K35" i="6" s="1"/>
  <c r="AB85" i="6"/>
  <c r="Z85" i="6"/>
  <c r="O85" i="6"/>
  <c r="H33" i="6"/>
  <c r="AR85" i="6" s="1"/>
  <c r="AB84" i="6"/>
  <c r="Z84" i="6"/>
  <c r="O84" i="6"/>
  <c r="H218" i="6"/>
  <c r="K218" i="6" s="1"/>
  <c r="AB83" i="6"/>
  <c r="Z83" i="6"/>
  <c r="O83" i="6"/>
  <c r="H189" i="6"/>
  <c r="K189" i="6" s="1"/>
  <c r="AB82" i="6"/>
  <c r="Z82" i="6"/>
  <c r="O82" i="6"/>
  <c r="H182" i="6"/>
  <c r="AR81" i="6"/>
  <c r="AB81" i="6"/>
  <c r="Z81" i="6"/>
  <c r="O81" i="6"/>
  <c r="H179" i="6"/>
  <c r="K179" i="6" s="1"/>
  <c r="AB80" i="6"/>
  <c r="Z80" i="6"/>
  <c r="O80" i="6"/>
  <c r="H174" i="6"/>
  <c r="AR80" i="6" s="1"/>
  <c r="AB79" i="6"/>
  <c r="Z79" i="6"/>
  <c r="O79" i="6"/>
  <c r="H166" i="6"/>
  <c r="AR79" i="6" s="1"/>
  <c r="AB78" i="6"/>
  <c r="Z78" i="6"/>
  <c r="O78" i="6"/>
  <c r="H163" i="6"/>
  <c r="AR78" i="6" s="1"/>
  <c r="AB77" i="6"/>
  <c r="Z77" i="6"/>
  <c r="O77" i="6"/>
  <c r="H148" i="6"/>
  <c r="AR76" i="6"/>
  <c r="AB76" i="6"/>
  <c r="Z76" i="6"/>
  <c r="O76" i="6"/>
  <c r="P76" i="6" s="1"/>
  <c r="H144" i="6"/>
  <c r="K144" i="6" s="1"/>
  <c r="AB75" i="6"/>
  <c r="Z75" i="6"/>
  <c r="O75" i="6"/>
  <c r="H162" i="6"/>
  <c r="AR75" i="6" s="1"/>
  <c r="AB74" i="6"/>
  <c r="Z74" i="6"/>
  <c r="O74" i="6"/>
  <c r="H205" i="6"/>
  <c r="AB73" i="6"/>
  <c r="Z73" i="6"/>
  <c r="O73" i="6"/>
  <c r="H147" i="6"/>
  <c r="K147" i="6" s="1"/>
  <c r="AB72" i="6"/>
  <c r="Z72" i="6"/>
  <c r="O72" i="6"/>
  <c r="H54" i="6"/>
  <c r="K54" i="6" s="1"/>
  <c r="H53" i="6"/>
  <c r="AR71" i="6" s="1"/>
  <c r="H40" i="6"/>
  <c r="K40" i="6" s="1"/>
  <c r="AB69" i="6"/>
  <c r="Z69" i="6"/>
  <c r="O69" i="6"/>
  <c r="H139" i="6"/>
  <c r="K139" i="6" s="1"/>
  <c r="AB68" i="6"/>
  <c r="Z68" i="6"/>
  <c r="O68" i="6"/>
  <c r="H18" i="6"/>
  <c r="K18" i="6" s="1"/>
  <c r="AB67" i="6"/>
  <c r="Z67" i="6"/>
  <c r="O67" i="6"/>
  <c r="H235" i="6"/>
  <c r="AB66" i="6"/>
  <c r="Z66" i="6"/>
  <c r="O66" i="6"/>
  <c r="H224" i="6"/>
  <c r="K224" i="6" s="1"/>
  <c r="AB65" i="6"/>
  <c r="Z65" i="6"/>
  <c r="O65" i="6"/>
  <c r="H213" i="6"/>
  <c r="AR65" i="6" s="1"/>
  <c r="AB64" i="6"/>
  <c r="Z64" i="6"/>
  <c r="O64" i="6"/>
  <c r="H11" i="6"/>
  <c r="AB63" i="6"/>
  <c r="Z63" i="6"/>
  <c r="O63" i="6"/>
  <c r="H143" i="6"/>
  <c r="AB62" i="6"/>
  <c r="Z62" i="6"/>
  <c r="O62" i="6"/>
  <c r="H141" i="6"/>
  <c r="AR62" i="6" s="1"/>
  <c r="AB61" i="6"/>
  <c r="Z61" i="6"/>
  <c r="O61" i="6"/>
  <c r="H137" i="6"/>
  <c r="K137" i="6" s="1"/>
  <c r="AB60" i="6"/>
  <c r="Z60" i="6"/>
  <c r="O60" i="6"/>
  <c r="H133" i="6"/>
  <c r="AR60" i="6" s="1"/>
  <c r="AB59" i="6"/>
  <c r="Z59" i="6"/>
  <c r="O59" i="6"/>
  <c r="H124" i="6"/>
  <c r="K124" i="6" s="1"/>
  <c r="AB58" i="6"/>
  <c r="Z58" i="6"/>
  <c r="O58" i="6"/>
  <c r="H67" i="6"/>
  <c r="AB57" i="6"/>
  <c r="Z57" i="6"/>
  <c r="O57" i="6"/>
  <c r="H62" i="6"/>
  <c r="K62" i="6" s="1"/>
  <c r="AB56" i="6"/>
  <c r="Z56" i="6"/>
  <c r="O56" i="6"/>
  <c r="H58" i="6"/>
  <c r="AR56" i="6" s="1"/>
  <c r="AB55" i="6"/>
  <c r="Z55" i="6"/>
  <c r="O55" i="6"/>
  <c r="H55" i="6"/>
  <c r="AR55" i="6" s="1"/>
  <c r="H49" i="6"/>
  <c r="K49" i="6" s="1"/>
  <c r="H45" i="6"/>
  <c r="AR53" i="6" s="1"/>
  <c r="H34" i="6"/>
  <c r="H14" i="6"/>
  <c r="AR51" i="6" s="1"/>
  <c r="H13" i="6"/>
  <c r="K13" i="6" s="1"/>
  <c r="H210" i="6"/>
  <c r="K210" i="6" s="1"/>
  <c r="H207" i="6"/>
  <c r="AR48" i="6" s="1"/>
  <c r="H204" i="6"/>
  <c r="AR47" i="6" s="1"/>
  <c r="H187" i="6"/>
  <c r="K187" i="6" s="1"/>
  <c r="H185" i="6"/>
  <c r="H173" i="6"/>
  <c r="K173" i="6" s="1"/>
  <c r="H171" i="6"/>
  <c r="K171" i="6" s="1"/>
  <c r="H169" i="6"/>
  <c r="H152" i="6"/>
  <c r="H136" i="6"/>
  <c r="K136" i="6" s="1"/>
  <c r="H46" i="6"/>
  <c r="AR39" i="6" s="1"/>
  <c r="H42" i="6"/>
  <c r="K42" i="6" s="1"/>
  <c r="H37" i="6"/>
  <c r="K37" i="6" s="1"/>
  <c r="H29" i="6"/>
  <c r="K29" i="6" s="1"/>
  <c r="H21" i="6"/>
  <c r="K21" i="6" s="1"/>
  <c r="H20" i="6"/>
  <c r="H25" i="6"/>
  <c r="K25" i="6" s="1"/>
  <c r="H230" i="6"/>
  <c r="AR32" i="6" s="1"/>
  <c r="H228" i="6"/>
  <c r="H225" i="6"/>
  <c r="K225" i="6" s="1"/>
  <c r="H196" i="6"/>
  <c r="H194" i="6"/>
  <c r="AR28" i="6" s="1"/>
  <c r="H188" i="6"/>
  <c r="K188" i="6" s="1"/>
  <c r="H158" i="6"/>
  <c r="K158" i="6" s="1"/>
  <c r="H153" i="6"/>
  <c r="K153" i="6" s="1"/>
  <c r="H10" i="6"/>
  <c r="H8" i="6"/>
  <c r="K8" i="6" s="1"/>
  <c r="H134" i="6"/>
  <c r="K134" i="6" s="1"/>
  <c r="H130" i="6"/>
  <c r="H129" i="6"/>
  <c r="K129" i="6" s="1"/>
  <c r="H120" i="6"/>
  <c r="K120" i="6" s="1"/>
  <c r="H118" i="6"/>
  <c r="K118" i="6" s="1"/>
  <c r="H116" i="6"/>
  <c r="K116" i="6" s="1"/>
  <c r="H114" i="6"/>
  <c r="AR16" i="6" s="1"/>
  <c r="H112" i="6"/>
  <c r="K112" i="6" s="1"/>
  <c r="H7" i="6"/>
  <c r="AR14" i="6" s="1"/>
  <c r="H107" i="6"/>
  <c r="K107" i="6" s="1"/>
  <c r="H105" i="6"/>
  <c r="K105" i="6" s="1"/>
  <c r="H99" i="6"/>
  <c r="AR11" i="6" s="1"/>
  <c r="H94" i="6"/>
  <c r="AB9" i="6"/>
  <c r="Z9" i="6"/>
  <c r="O9" i="6"/>
  <c r="H85" i="6"/>
  <c r="AB8" i="6"/>
  <c r="Z8" i="6"/>
  <c r="O8" i="6"/>
  <c r="H82" i="6"/>
  <c r="K82" i="6" s="1"/>
  <c r="AB7" i="6"/>
  <c r="Z7" i="6"/>
  <c r="O7" i="6"/>
  <c r="H73" i="6"/>
  <c r="AB6" i="6"/>
  <c r="Z6" i="6"/>
  <c r="O6" i="6"/>
  <c r="H68" i="6"/>
  <c r="K68" i="6" s="1"/>
  <c r="R288" i="5"/>
  <c r="R289" i="5"/>
  <c r="R287" i="5"/>
  <c r="R282" i="5"/>
  <c r="R283" i="5"/>
  <c r="R284" i="5"/>
  <c r="R285" i="5"/>
  <c r="R281" i="5"/>
  <c r="K288" i="5"/>
  <c r="K284" i="5"/>
  <c r="N284" i="5" s="1"/>
  <c r="K285" i="5"/>
  <c r="N285" i="5" s="1"/>
  <c r="K267" i="5"/>
  <c r="N267" i="5" s="1"/>
  <c r="K268" i="5"/>
  <c r="N268" i="5" s="1"/>
  <c r="K276" i="5"/>
  <c r="N276" i="5" s="1"/>
  <c r="K277" i="5"/>
  <c r="K278" i="5"/>
  <c r="K266" i="5"/>
  <c r="N266" i="5" s="1"/>
  <c r="R259" i="5"/>
  <c r="K259" i="5"/>
  <c r="R199" i="5"/>
  <c r="R196" i="5"/>
  <c r="R197" i="5"/>
  <c r="K199" i="5"/>
  <c r="N199" i="5" s="1"/>
  <c r="K195" i="5"/>
  <c r="N195" i="5" s="1"/>
  <c r="K196" i="5"/>
  <c r="N196" i="5" s="1"/>
  <c r="K197" i="5"/>
  <c r="N197" i="5" s="1"/>
  <c r="K180" i="5"/>
  <c r="N180" i="5" s="1"/>
  <c r="K181" i="5"/>
  <c r="N181" i="5" s="1"/>
  <c r="K179" i="5"/>
  <c r="K174" i="5"/>
  <c r="N174" i="5" s="1"/>
  <c r="K175" i="5"/>
  <c r="N175" i="5" s="1"/>
  <c r="K176" i="5"/>
  <c r="N176" i="5" s="1"/>
  <c r="R152" i="5"/>
  <c r="K159" i="5"/>
  <c r="K160" i="5"/>
  <c r="K161" i="5"/>
  <c r="K162" i="5"/>
  <c r="K163" i="5"/>
  <c r="K164" i="5"/>
  <c r="K152" i="5"/>
  <c r="N152" i="5" s="1"/>
  <c r="H152" i="5"/>
  <c r="R279" i="5"/>
  <c r="R222" i="5"/>
  <c r="R219" i="5"/>
  <c r="K222" i="5"/>
  <c r="N214" i="5"/>
  <c r="K191" i="5"/>
  <c r="N288" i="5"/>
  <c r="H289" i="5"/>
  <c r="K289" i="5" s="1"/>
  <c r="N289" i="5" s="1"/>
  <c r="H288" i="5"/>
  <c r="H287" i="5"/>
  <c r="K287" i="5" s="1"/>
  <c r="H285" i="5"/>
  <c r="H284" i="5"/>
  <c r="H283" i="5"/>
  <c r="K283" i="5" s="1"/>
  <c r="N283" i="5" s="1"/>
  <c r="H282" i="5"/>
  <c r="K282" i="5" s="1"/>
  <c r="N282" i="5" s="1"/>
  <c r="H281" i="5"/>
  <c r="K281" i="5" s="1"/>
  <c r="N281" i="5" s="1"/>
  <c r="N278" i="5"/>
  <c r="N277" i="5"/>
  <c r="H278" i="5"/>
  <c r="H277" i="5"/>
  <c r="H276" i="5"/>
  <c r="H275" i="5"/>
  <c r="K275" i="5" s="1"/>
  <c r="N275" i="5" s="1"/>
  <c r="H274" i="5"/>
  <c r="K274" i="5" s="1"/>
  <c r="N274" i="5" s="1"/>
  <c r="H273" i="5"/>
  <c r="K273" i="5" s="1"/>
  <c r="N273" i="5" s="1"/>
  <c r="H272" i="5"/>
  <c r="K272" i="5" s="1"/>
  <c r="N272" i="5" s="1"/>
  <c r="H271" i="5"/>
  <c r="K271" i="5" s="1"/>
  <c r="N271" i="5" s="1"/>
  <c r="H270" i="5"/>
  <c r="K270" i="5" s="1"/>
  <c r="N270" i="5" s="1"/>
  <c r="H269" i="5"/>
  <c r="K269" i="5" s="1"/>
  <c r="N269" i="5" s="1"/>
  <c r="H268" i="5"/>
  <c r="H267" i="5"/>
  <c r="H266" i="5"/>
  <c r="N261" i="5"/>
  <c r="N263" i="5"/>
  <c r="N262" i="5"/>
  <c r="R264" i="5"/>
  <c r="N264" i="5"/>
  <c r="K264" i="5"/>
  <c r="N224" i="5"/>
  <c r="N258" i="5"/>
  <c r="N257" i="5"/>
  <c r="N256" i="5"/>
  <c r="N255" i="5"/>
  <c r="N254" i="5"/>
  <c r="N253" i="5"/>
  <c r="N252" i="5"/>
  <c r="N251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5" i="5"/>
  <c r="N222" i="5"/>
  <c r="H208" i="5"/>
  <c r="K208" i="5" s="1"/>
  <c r="K219" i="5"/>
  <c r="R214" i="5"/>
  <c r="K214" i="5"/>
  <c r="R209" i="5"/>
  <c r="H190" i="5"/>
  <c r="H189" i="5"/>
  <c r="H148" i="5"/>
  <c r="H147" i="5"/>
  <c r="H175" i="5"/>
  <c r="R175" i="5" s="1"/>
  <c r="H169" i="5"/>
  <c r="K169" i="5" s="1"/>
  <c r="H168" i="5"/>
  <c r="R168" i="5" s="1"/>
  <c r="H167" i="5"/>
  <c r="K167" i="5" s="1"/>
  <c r="H166" i="5"/>
  <c r="K166" i="5" s="1"/>
  <c r="H164" i="5"/>
  <c r="R164" i="5" s="1"/>
  <c r="H163" i="5"/>
  <c r="H162" i="5"/>
  <c r="H161" i="5"/>
  <c r="H160" i="5"/>
  <c r="R160" i="5" s="1"/>
  <c r="H159" i="5"/>
  <c r="H158" i="5"/>
  <c r="K158" i="5" s="1"/>
  <c r="H157" i="5"/>
  <c r="K157" i="5" s="1"/>
  <c r="H156" i="5"/>
  <c r="K156" i="5" s="1"/>
  <c r="H155" i="5"/>
  <c r="R155" i="5" s="1"/>
  <c r="H154" i="5"/>
  <c r="K154" i="5" s="1"/>
  <c r="H153" i="5"/>
  <c r="K153" i="5" s="1"/>
  <c r="H173" i="5"/>
  <c r="K173" i="5" s="1"/>
  <c r="R163" i="5"/>
  <c r="R162" i="5"/>
  <c r="R161" i="5"/>
  <c r="R159" i="5"/>
  <c r="R158" i="5"/>
  <c r="R157" i="5"/>
  <c r="R156" i="5"/>
  <c r="H174" i="5"/>
  <c r="R174" i="5" s="1"/>
  <c r="H176" i="5"/>
  <c r="R176" i="5"/>
  <c r="H177" i="5"/>
  <c r="K177" i="5" s="1"/>
  <c r="N177" i="5" s="1"/>
  <c r="H179" i="5"/>
  <c r="R179" i="5" s="1"/>
  <c r="H180" i="5"/>
  <c r="R180" i="5"/>
  <c r="H181" i="5"/>
  <c r="R181" i="5"/>
  <c r="H185" i="5"/>
  <c r="R185" i="5" s="1"/>
  <c r="R191" i="5" s="1"/>
  <c r="N185" i="5"/>
  <c r="N191" i="5" s="1"/>
  <c r="H186" i="5"/>
  <c r="N186" i="5"/>
  <c r="R186" i="5"/>
  <c r="H187" i="5"/>
  <c r="R187" i="5" s="1"/>
  <c r="N187" i="5"/>
  <c r="H188" i="5"/>
  <c r="N188" i="5"/>
  <c r="R188" i="5"/>
  <c r="N189" i="5"/>
  <c r="R189" i="5"/>
  <c r="N190" i="5"/>
  <c r="R190" i="5"/>
  <c r="H193" i="5"/>
  <c r="K193" i="5" s="1"/>
  <c r="N193" i="5" s="1"/>
  <c r="H194" i="5"/>
  <c r="K194" i="5" s="1"/>
  <c r="N194" i="5" s="1"/>
  <c r="H195" i="5"/>
  <c r="R195" i="5" s="1"/>
  <c r="H196" i="5"/>
  <c r="H197" i="5"/>
  <c r="H199" i="5"/>
  <c r="H200" i="5"/>
  <c r="K200" i="5" s="1"/>
  <c r="H201" i="5"/>
  <c r="K201" i="5" s="1"/>
  <c r="N201" i="5" s="1"/>
  <c r="H202" i="5"/>
  <c r="K202" i="5" s="1"/>
  <c r="N202" i="5" s="1"/>
  <c r="H203" i="5"/>
  <c r="R203" i="5" s="1"/>
  <c r="H204" i="5"/>
  <c r="K204" i="5" s="1"/>
  <c r="N204" i="5" s="1"/>
  <c r="N211" i="5"/>
  <c r="N212" i="5"/>
  <c r="N213" i="5"/>
  <c r="N216" i="5"/>
  <c r="N217" i="5"/>
  <c r="N218" i="5"/>
  <c r="R90" i="5"/>
  <c r="R80" i="5"/>
  <c r="R38" i="5"/>
  <c r="R55" i="5"/>
  <c r="N259" i="5" l="1"/>
  <c r="AR41" i="7"/>
  <c r="AR78" i="7"/>
  <c r="AR81" i="7"/>
  <c r="AR98" i="7"/>
  <c r="AR126" i="7"/>
  <c r="AR154" i="7"/>
  <c r="K10" i="7"/>
  <c r="P77" i="7"/>
  <c r="P130" i="7"/>
  <c r="AR167" i="7"/>
  <c r="AR42" i="7"/>
  <c r="AR31" i="7"/>
  <c r="P79" i="7"/>
  <c r="AR121" i="7"/>
  <c r="P126" i="7"/>
  <c r="P159" i="7"/>
  <c r="AR39" i="7"/>
  <c r="P78" i="7"/>
  <c r="P81" i="7"/>
  <c r="AR32" i="7"/>
  <c r="P118" i="7"/>
  <c r="AR165" i="7"/>
  <c r="AR8" i="7"/>
  <c r="AR113" i="7"/>
  <c r="AR151" i="7"/>
  <c r="P167" i="7"/>
  <c r="P165" i="7"/>
  <c r="AR101" i="7"/>
  <c r="AR112" i="7"/>
  <c r="P166" i="7"/>
  <c r="AR30" i="7"/>
  <c r="P69" i="7"/>
  <c r="P120" i="7"/>
  <c r="AR44" i="7"/>
  <c r="AR51" i="7"/>
  <c r="AR99" i="7"/>
  <c r="P65" i="7"/>
  <c r="P74" i="7"/>
  <c r="P85" i="7"/>
  <c r="P63" i="7"/>
  <c r="K42" i="7"/>
  <c r="AR77" i="7"/>
  <c r="AR53" i="7"/>
  <c r="AR65" i="7"/>
  <c r="P68" i="7"/>
  <c r="P124" i="7"/>
  <c r="P158" i="7"/>
  <c r="AR166" i="7"/>
  <c r="P175" i="7"/>
  <c r="AR49" i="7"/>
  <c r="P82" i="7"/>
  <c r="P117" i="7"/>
  <c r="P131" i="7"/>
  <c r="P171" i="7"/>
  <c r="P7" i="7"/>
  <c r="P59" i="7"/>
  <c r="P67" i="7"/>
  <c r="AR157" i="7"/>
  <c r="AR163" i="7"/>
  <c r="P57" i="7"/>
  <c r="P89" i="7"/>
  <c r="AR143" i="7"/>
  <c r="AR47" i="7"/>
  <c r="P66" i="7"/>
  <c r="AR86" i="7"/>
  <c r="K122" i="7"/>
  <c r="P163" i="7"/>
  <c r="P8" i="7"/>
  <c r="AR120" i="7"/>
  <c r="AR63" i="7"/>
  <c r="P9" i="7"/>
  <c r="AR48" i="7"/>
  <c r="P55" i="7"/>
  <c r="P58" i="7"/>
  <c r="P64" i="7"/>
  <c r="P122" i="7"/>
  <c r="AR175" i="7"/>
  <c r="K146" i="7"/>
  <c r="K40" i="7"/>
  <c r="K82" i="7"/>
  <c r="AR153" i="7"/>
  <c r="P114" i="7"/>
  <c r="AR123" i="7"/>
  <c r="P129" i="7"/>
  <c r="K115" i="7"/>
  <c r="AR160" i="7"/>
  <c r="P170" i="7"/>
  <c r="K170" i="7"/>
  <c r="AR14" i="7"/>
  <c r="K27" i="7"/>
  <c r="AR59" i="7"/>
  <c r="P62" i="7"/>
  <c r="AR91" i="7"/>
  <c r="AR132" i="7"/>
  <c r="AR140" i="7"/>
  <c r="K120" i="7"/>
  <c r="AR15" i="7"/>
  <c r="K229" i="7"/>
  <c r="P60" i="7"/>
  <c r="AR69" i="7"/>
  <c r="AR82" i="7"/>
  <c r="K108" i="7"/>
  <c r="K116" i="7"/>
  <c r="AR147" i="7"/>
  <c r="AR40" i="7"/>
  <c r="AR114" i="7"/>
  <c r="AR129" i="7"/>
  <c r="P168" i="7"/>
  <c r="P88" i="7"/>
  <c r="AR103" i="7"/>
  <c r="P115" i="7"/>
  <c r="AR134" i="7"/>
  <c r="K147" i="7"/>
  <c r="AR18" i="7"/>
  <c r="AR26" i="7"/>
  <c r="K8" i="7"/>
  <c r="AR60" i="7"/>
  <c r="AR135" i="7"/>
  <c r="AR161" i="7"/>
  <c r="AR164" i="7"/>
  <c r="K152" i="7"/>
  <c r="AR119" i="7"/>
  <c r="P119" i="7"/>
  <c r="K159" i="7"/>
  <c r="AR36" i="7"/>
  <c r="AR83" i="7"/>
  <c r="AR168" i="7"/>
  <c r="AR20" i="7"/>
  <c r="AR28" i="7"/>
  <c r="AR88" i="7"/>
  <c r="AR106" i="7"/>
  <c r="P113" i="7"/>
  <c r="AR116" i="7"/>
  <c r="P123" i="7"/>
  <c r="AR128" i="7"/>
  <c r="AR136" i="7"/>
  <c r="K127" i="7"/>
  <c r="P162" i="7"/>
  <c r="AR169" i="7"/>
  <c r="AR174" i="7"/>
  <c r="K226" i="7"/>
  <c r="AR13" i="7"/>
  <c r="AR90" i="7"/>
  <c r="P83" i="7"/>
  <c r="AR93" i="7"/>
  <c r="AR102" i="7"/>
  <c r="AR133" i="7"/>
  <c r="AR156" i="7"/>
  <c r="K217" i="7"/>
  <c r="AR96" i="7"/>
  <c r="AR105" i="7"/>
  <c r="AR7" i="7"/>
  <c r="AR38" i="7"/>
  <c r="AR74" i="7"/>
  <c r="AR107" i="7"/>
  <c r="P116" i="7"/>
  <c r="AR118" i="7"/>
  <c r="P121" i="7"/>
  <c r="K99" i="7"/>
  <c r="P128" i="7"/>
  <c r="AR130" i="7"/>
  <c r="P174" i="7"/>
  <c r="K32" i="7"/>
  <c r="K105" i="7"/>
  <c r="K109" i="7"/>
  <c r="K117" i="7"/>
  <c r="K224" i="7"/>
  <c r="K100" i="7"/>
  <c r="K148" i="7"/>
  <c r="AR37" i="7"/>
  <c r="K28" i="7"/>
  <c r="K48" i="7"/>
  <c r="K59" i="7"/>
  <c r="K107" i="7"/>
  <c r="AR155" i="7"/>
  <c r="K140" i="7"/>
  <c r="K143" i="7"/>
  <c r="K227" i="7"/>
  <c r="AR46" i="7"/>
  <c r="AR94" i="7"/>
  <c r="K80" i="7"/>
  <c r="K102" i="7"/>
  <c r="K110" i="7"/>
  <c r="K113" i="7"/>
  <c r="K125" i="7"/>
  <c r="K128" i="7"/>
  <c r="K228" i="7"/>
  <c r="K233" i="7"/>
  <c r="K12" i="7"/>
  <c r="K97" i="7"/>
  <c r="K133" i="7"/>
  <c r="K137" i="7"/>
  <c r="K145" i="7"/>
  <c r="K218" i="7"/>
  <c r="K79" i="7"/>
  <c r="AR22" i="7"/>
  <c r="K15" i="7"/>
  <c r="K36" i="7"/>
  <c r="K75" i="7"/>
  <c r="K87" i="7"/>
  <c r="K155" i="7"/>
  <c r="AR50" i="7"/>
  <c r="K43" i="7"/>
  <c r="K63" i="7"/>
  <c r="K90" i="7"/>
  <c r="AR115" i="7"/>
  <c r="AR127" i="7"/>
  <c r="K150" i="7"/>
  <c r="AR19" i="7"/>
  <c r="AR33" i="7"/>
  <c r="K16" i="7"/>
  <c r="K38" i="7"/>
  <c r="K30" i="7"/>
  <c r="K31" i="7"/>
  <c r="K92" i="7"/>
  <c r="AR117" i="7"/>
  <c r="K104" i="7"/>
  <c r="P169" i="7"/>
  <c r="AR172" i="7"/>
  <c r="K221" i="7"/>
  <c r="K114" i="7"/>
  <c r="K41" i="7"/>
  <c r="K132" i="7"/>
  <c r="K119" i="7"/>
  <c r="K95" i="7"/>
  <c r="P164" i="7"/>
  <c r="K130" i="7"/>
  <c r="K230" i="7"/>
  <c r="K231" i="7"/>
  <c r="K13" i="7"/>
  <c r="K134" i="7"/>
  <c r="N173" i="5"/>
  <c r="N178" i="5" s="1"/>
  <c r="N183" i="5" s="1"/>
  <c r="K178" i="5"/>
  <c r="K209" i="5"/>
  <c r="N208" i="5"/>
  <c r="N209" i="5" s="1"/>
  <c r="K290" i="5"/>
  <c r="N287" i="5"/>
  <c r="N290" i="5" s="1"/>
  <c r="K168" i="5"/>
  <c r="K170" i="5" s="1"/>
  <c r="K203" i="5"/>
  <c r="N203" i="5" s="1"/>
  <c r="R202" i="5"/>
  <c r="R166" i="5"/>
  <c r="R201" i="5"/>
  <c r="R290" i="5"/>
  <c r="R167" i="5"/>
  <c r="R173" i="5"/>
  <c r="R178" i="5" s="1"/>
  <c r="R200" i="5"/>
  <c r="R205" i="5" s="1"/>
  <c r="R153" i="5"/>
  <c r="R165" i="5" s="1"/>
  <c r="K155" i="5"/>
  <c r="N155" i="5" s="1"/>
  <c r="R154" i="5"/>
  <c r="R169" i="5"/>
  <c r="R193" i="5"/>
  <c r="R194" i="5"/>
  <c r="R204" i="5"/>
  <c r="R177" i="5"/>
  <c r="AR38" i="6"/>
  <c r="AR106" i="6"/>
  <c r="AR143" i="6"/>
  <c r="AR107" i="6"/>
  <c r="AR9" i="6"/>
  <c r="AR42" i="6"/>
  <c r="P175" i="6"/>
  <c r="AR153" i="6"/>
  <c r="AR156" i="6"/>
  <c r="AR64" i="6"/>
  <c r="AR67" i="6"/>
  <c r="AR121" i="6"/>
  <c r="AR147" i="6"/>
  <c r="AR29" i="6"/>
  <c r="AR41" i="6"/>
  <c r="AR108" i="6"/>
  <c r="AR124" i="6"/>
  <c r="AR74" i="6"/>
  <c r="AR10" i="6"/>
  <c r="AR34" i="6"/>
  <c r="AR112" i="6"/>
  <c r="AR137" i="6"/>
  <c r="AR175" i="6"/>
  <c r="AR105" i="6"/>
  <c r="P82" i="6"/>
  <c r="AR52" i="6"/>
  <c r="AR7" i="6"/>
  <c r="AR45" i="6"/>
  <c r="AR101" i="6"/>
  <c r="AR113" i="6"/>
  <c r="AR149" i="6"/>
  <c r="AR164" i="6"/>
  <c r="P173" i="6"/>
  <c r="K55" i="6"/>
  <c r="AR69" i="6"/>
  <c r="P55" i="6"/>
  <c r="AR37" i="6"/>
  <c r="K138" i="6"/>
  <c r="P160" i="6"/>
  <c r="P163" i="6"/>
  <c r="P131" i="6"/>
  <c r="P119" i="6"/>
  <c r="P7" i="6"/>
  <c r="K57" i="6"/>
  <c r="P169" i="6"/>
  <c r="AR22" i="6"/>
  <c r="K230" i="6"/>
  <c r="P56" i="6"/>
  <c r="K140" i="6"/>
  <c r="P8" i="6"/>
  <c r="AR169" i="6"/>
  <c r="AR43" i="6"/>
  <c r="P65" i="6"/>
  <c r="K114" i="6"/>
  <c r="P57" i="6"/>
  <c r="AR59" i="6"/>
  <c r="AR44" i="6"/>
  <c r="AR72" i="6"/>
  <c r="P81" i="6"/>
  <c r="AR86" i="6"/>
  <c r="AR49" i="6"/>
  <c r="P126" i="6"/>
  <c r="AR50" i="6"/>
  <c r="P164" i="6"/>
  <c r="AR23" i="6"/>
  <c r="K61" i="6"/>
  <c r="K177" i="6"/>
  <c r="K30" i="6"/>
  <c r="AR57" i="6"/>
  <c r="AR130" i="6"/>
  <c r="K164" i="6"/>
  <c r="AR25" i="6"/>
  <c r="K220" i="6"/>
  <c r="AR144" i="6"/>
  <c r="P162" i="6"/>
  <c r="K99" i="6"/>
  <c r="AR35" i="6"/>
  <c r="AR40" i="6"/>
  <c r="K182" i="6"/>
  <c r="AR102" i="6"/>
  <c r="K168" i="6"/>
  <c r="AR19" i="6"/>
  <c r="P61" i="6"/>
  <c r="P66" i="6"/>
  <c r="P87" i="6"/>
  <c r="K15" i="6"/>
  <c r="AR12" i="6"/>
  <c r="K194" i="6"/>
  <c r="K152" i="6"/>
  <c r="K204" i="6"/>
  <c r="AR90" i="6"/>
  <c r="P123" i="6"/>
  <c r="AR129" i="6"/>
  <c r="K231" i="6"/>
  <c r="P158" i="6"/>
  <c r="AR162" i="6"/>
  <c r="K45" i="6"/>
  <c r="P64" i="6"/>
  <c r="K53" i="6"/>
  <c r="K234" i="6"/>
  <c r="AR132" i="6"/>
  <c r="K89" i="6"/>
  <c r="AR61" i="6"/>
  <c r="AR66" i="6"/>
  <c r="P69" i="6"/>
  <c r="AR82" i="6"/>
  <c r="AR87" i="6"/>
  <c r="K155" i="6"/>
  <c r="AR110" i="6"/>
  <c r="P130" i="6"/>
  <c r="K197" i="6"/>
  <c r="P125" i="6"/>
  <c r="AR84" i="6"/>
  <c r="AR97" i="6"/>
  <c r="K181" i="6"/>
  <c r="P116" i="6"/>
  <c r="P167" i="6"/>
  <c r="AR118" i="6"/>
  <c r="AR160" i="6"/>
  <c r="AR8" i="6"/>
  <c r="AR116" i="6"/>
  <c r="AR158" i="6"/>
  <c r="AR167" i="6"/>
  <c r="P68" i="6"/>
  <c r="P89" i="6"/>
  <c r="K167" i="6"/>
  <c r="P129" i="6"/>
  <c r="P118" i="6"/>
  <c r="AR68" i="6"/>
  <c r="AR36" i="6"/>
  <c r="P114" i="6"/>
  <c r="P159" i="6"/>
  <c r="P84" i="6"/>
  <c r="AR95" i="6"/>
  <c r="AR138" i="6"/>
  <c r="AR46" i="6"/>
  <c r="K58" i="6"/>
  <c r="K73" i="6"/>
  <c r="P86" i="6"/>
  <c r="P115" i="6"/>
  <c r="K178" i="6"/>
  <c r="AR163" i="6"/>
  <c r="AR165" i="6"/>
  <c r="AR98" i="6"/>
  <c r="K125" i="6"/>
  <c r="AR139" i="6"/>
  <c r="K135" i="6"/>
  <c r="K162" i="6"/>
  <c r="K156" i="6"/>
  <c r="AR117" i="6"/>
  <c r="AR20" i="6"/>
  <c r="P75" i="6"/>
  <c r="P79" i="6"/>
  <c r="P166" i="6"/>
  <c r="K130" i="6"/>
  <c r="AR21" i="6"/>
  <c r="AR13" i="6"/>
  <c r="AR17" i="6"/>
  <c r="K20" i="6"/>
  <c r="P157" i="6"/>
  <c r="P6" i="6"/>
  <c r="K34" i="6"/>
  <c r="AR58" i="6"/>
  <c r="K133" i="6"/>
  <c r="K205" i="6"/>
  <c r="K33" i="6"/>
  <c r="AR111" i="6"/>
  <c r="K176" i="6"/>
  <c r="K208" i="6"/>
  <c r="P124" i="6"/>
  <c r="P128" i="6"/>
  <c r="AR136" i="6"/>
  <c r="K39" i="6"/>
  <c r="K94" i="6"/>
  <c r="K7" i="6"/>
  <c r="AR26" i="6"/>
  <c r="AR30" i="6"/>
  <c r="K185" i="6"/>
  <c r="K235" i="6"/>
  <c r="P78" i="6"/>
  <c r="K163" i="6"/>
  <c r="K174" i="6"/>
  <c r="K52" i="6"/>
  <c r="AR93" i="6"/>
  <c r="AR104" i="6"/>
  <c r="K151" i="6"/>
  <c r="AR141" i="6"/>
  <c r="K22" i="6"/>
  <c r="P120" i="6"/>
  <c r="K206" i="6"/>
  <c r="AR134" i="6"/>
  <c r="K115" i="6"/>
  <c r="AR146" i="6"/>
  <c r="K71" i="6"/>
  <c r="K10" i="6"/>
  <c r="AR24" i="6"/>
  <c r="P77" i="6"/>
  <c r="K148" i="6"/>
  <c r="K180" i="6"/>
  <c r="K9" i="6"/>
  <c r="AR159" i="6"/>
  <c r="AR166" i="6"/>
  <c r="K126" i="6"/>
  <c r="K85" i="6"/>
  <c r="K46" i="6"/>
  <c r="K14" i="6"/>
  <c r="P73" i="6"/>
  <c r="K166" i="6"/>
  <c r="AR83" i="6"/>
  <c r="K226" i="6"/>
  <c r="P9" i="6"/>
  <c r="K196" i="6"/>
  <c r="K67" i="6"/>
  <c r="AR63" i="6"/>
  <c r="AR70" i="6"/>
  <c r="AR88" i="6"/>
  <c r="P88" i="6"/>
  <c r="AR99" i="6"/>
  <c r="K132" i="6"/>
  <c r="P113" i="6"/>
  <c r="K190" i="6"/>
  <c r="K157" i="6"/>
  <c r="AR33" i="6"/>
  <c r="AR54" i="6"/>
  <c r="K143" i="6"/>
  <c r="K74" i="6"/>
  <c r="K207" i="6"/>
  <c r="AR73" i="6"/>
  <c r="AR77" i="6"/>
  <c r="P83" i="6"/>
  <c r="P117" i="6"/>
  <c r="AR120" i="6"/>
  <c r="K222" i="6"/>
  <c r="K119" i="6"/>
  <c r="P63" i="6"/>
  <c r="K149" i="6"/>
  <c r="AR31" i="6"/>
  <c r="K228" i="6"/>
  <c r="P72" i="6"/>
  <c r="P74" i="6"/>
  <c r="AR6" i="6"/>
  <c r="K141" i="6"/>
  <c r="K48" i="6"/>
  <c r="AR91" i="6"/>
  <c r="AR127" i="6"/>
  <c r="P127" i="6"/>
  <c r="K69" i="6"/>
  <c r="K113" i="6"/>
  <c r="AR133" i="6"/>
  <c r="AR145" i="6"/>
  <c r="AR155" i="6"/>
  <c r="K28" i="6"/>
  <c r="AR27" i="6"/>
  <c r="K169" i="6"/>
  <c r="P60" i="6"/>
  <c r="P62" i="6"/>
  <c r="P67" i="6"/>
  <c r="P80" i="6"/>
  <c r="P85" i="6"/>
  <c r="P121" i="6"/>
  <c r="K19" i="6"/>
  <c r="AR131" i="6"/>
  <c r="K66" i="6"/>
  <c r="K26" i="6"/>
  <c r="AR96" i="6"/>
  <c r="K219" i="6"/>
  <c r="K121" i="6"/>
  <c r="K154" i="6"/>
  <c r="P59" i="6"/>
  <c r="AR18" i="6"/>
  <c r="P58" i="6"/>
  <c r="K213" i="6"/>
  <c r="K183" i="6"/>
  <c r="K195" i="6"/>
  <c r="P168" i="6"/>
  <c r="AR15" i="6"/>
  <c r="K11" i="6"/>
  <c r="AR135" i="6"/>
  <c r="AR142" i="6"/>
  <c r="R286" i="5"/>
  <c r="R291" i="5" s="1"/>
  <c r="N286" i="5"/>
  <c r="K286" i="5"/>
  <c r="K291" i="5" s="1"/>
  <c r="N279" i="5"/>
  <c r="K279" i="5"/>
  <c r="N200" i="5"/>
  <c r="N205" i="5" s="1"/>
  <c r="K198" i="5"/>
  <c r="K182" i="5"/>
  <c r="N179" i="5"/>
  <c r="K183" i="5"/>
  <c r="R182" i="5"/>
  <c r="R183" i="5"/>
  <c r="N198" i="5"/>
  <c r="N182" i="5"/>
  <c r="N219" i="5"/>
  <c r="N169" i="5"/>
  <c r="N163" i="5"/>
  <c r="N162" i="5"/>
  <c r="N160" i="5"/>
  <c r="N158" i="5"/>
  <c r="N153" i="5"/>
  <c r="H146" i="5"/>
  <c r="H145" i="5"/>
  <c r="R145" i="5" s="1"/>
  <c r="H144" i="5"/>
  <c r="K144" i="5" s="1"/>
  <c r="H143" i="5"/>
  <c r="R143" i="5" s="1"/>
  <c r="H142" i="5"/>
  <c r="H141" i="5"/>
  <c r="K141" i="5" s="1"/>
  <c r="H140" i="5"/>
  <c r="H139" i="5"/>
  <c r="H138" i="5"/>
  <c r="H137" i="5"/>
  <c r="H136" i="5"/>
  <c r="H135" i="5"/>
  <c r="H134" i="5"/>
  <c r="H133" i="5"/>
  <c r="H132" i="5"/>
  <c r="H131" i="5"/>
  <c r="H130" i="5"/>
  <c r="H129" i="5"/>
  <c r="H127" i="5"/>
  <c r="H126" i="5"/>
  <c r="H125" i="5"/>
  <c r="H124" i="5"/>
  <c r="K124" i="5" s="1"/>
  <c r="H123" i="5"/>
  <c r="H122" i="5"/>
  <c r="H121" i="5"/>
  <c r="H120" i="5"/>
  <c r="H119" i="5"/>
  <c r="H118" i="5"/>
  <c r="H117" i="5"/>
  <c r="H115" i="5"/>
  <c r="H114" i="5"/>
  <c r="H113" i="5"/>
  <c r="H112" i="5"/>
  <c r="H111" i="5"/>
  <c r="H110" i="5"/>
  <c r="H109" i="5"/>
  <c r="H108" i="5"/>
  <c r="K108" i="5" s="1"/>
  <c r="H107" i="5"/>
  <c r="H106" i="5"/>
  <c r="H105" i="5"/>
  <c r="H101" i="5"/>
  <c r="H100" i="5"/>
  <c r="H99" i="5"/>
  <c r="H98" i="5"/>
  <c r="K98" i="5" s="1"/>
  <c r="H97" i="5"/>
  <c r="H96" i="5"/>
  <c r="H95" i="5"/>
  <c r="H93" i="5"/>
  <c r="H92" i="5"/>
  <c r="H89" i="5"/>
  <c r="H86" i="5"/>
  <c r="K86" i="5" s="1"/>
  <c r="H85" i="5"/>
  <c r="K85" i="5" s="1"/>
  <c r="H84" i="5"/>
  <c r="H83" i="5"/>
  <c r="K83" i="5" s="1"/>
  <c r="H82" i="5"/>
  <c r="H79" i="5"/>
  <c r="H75" i="5"/>
  <c r="R75" i="5" s="1"/>
  <c r="H74" i="5"/>
  <c r="H73" i="5"/>
  <c r="R73" i="5" s="1"/>
  <c r="H72" i="5"/>
  <c r="H70" i="5"/>
  <c r="R70" i="5" s="1"/>
  <c r="H69" i="5"/>
  <c r="H68" i="5"/>
  <c r="H67" i="5"/>
  <c r="H66" i="5"/>
  <c r="H65" i="5"/>
  <c r="R65" i="5" s="1"/>
  <c r="H63" i="5"/>
  <c r="R63" i="5" s="1"/>
  <c r="H62" i="5"/>
  <c r="R62" i="5" s="1"/>
  <c r="H61" i="5"/>
  <c r="H60" i="5"/>
  <c r="H59" i="5"/>
  <c r="R59" i="5" s="1"/>
  <c r="H58" i="5"/>
  <c r="H57" i="5"/>
  <c r="R57" i="5" s="1"/>
  <c r="H54" i="5"/>
  <c r="H53" i="5"/>
  <c r="H52" i="5"/>
  <c r="K52" i="5" s="1"/>
  <c r="H51" i="5"/>
  <c r="H50" i="5"/>
  <c r="H49" i="5"/>
  <c r="H48" i="5"/>
  <c r="K48" i="5" s="1"/>
  <c r="N48" i="5" s="1"/>
  <c r="H47" i="5"/>
  <c r="H46" i="5"/>
  <c r="H45" i="5"/>
  <c r="K45" i="5" s="1"/>
  <c r="H44" i="5"/>
  <c r="H43" i="5"/>
  <c r="H42" i="5"/>
  <c r="H41" i="5"/>
  <c r="K41" i="5" s="1"/>
  <c r="H40" i="5"/>
  <c r="H37" i="5"/>
  <c r="H36" i="5"/>
  <c r="H35" i="5"/>
  <c r="H34" i="5"/>
  <c r="H33" i="5"/>
  <c r="H32" i="5"/>
  <c r="H31" i="5"/>
  <c r="H30" i="5"/>
  <c r="H29" i="5"/>
  <c r="H28" i="5"/>
  <c r="K28" i="5" s="1"/>
  <c r="H27" i="5"/>
  <c r="H26" i="5"/>
  <c r="H25" i="5"/>
  <c r="H24" i="5"/>
  <c r="K24" i="5" s="1"/>
  <c r="H23" i="5"/>
  <c r="K23" i="5" s="1"/>
  <c r="H22" i="5"/>
  <c r="H21" i="5"/>
  <c r="H20" i="5"/>
  <c r="H19" i="5"/>
  <c r="H18" i="5"/>
  <c r="H17" i="5"/>
  <c r="H16" i="5"/>
  <c r="H15" i="5"/>
  <c r="H14" i="5"/>
  <c r="K14" i="5" s="1"/>
  <c r="H13" i="5"/>
  <c r="H12" i="5"/>
  <c r="H11" i="5"/>
  <c r="H10" i="5"/>
  <c r="H9" i="5"/>
  <c r="H8" i="5"/>
  <c r="K8" i="5" s="1"/>
  <c r="H7" i="5"/>
  <c r="N291" i="5" l="1"/>
  <c r="R198" i="5"/>
  <c r="R206" i="5" s="1"/>
  <c r="K205" i="5"/>
  <c r="K165" i="5"/>
  <c r="K171" i="5" s="1"/>
  <c r="N206" i="5"/>
  <c r="K206" i="5"/>
  <c r="R170" i="5"/>
  <c r="R171" i="5" s="1"/>
  <c r="K139" i="5"/>
  <c r="N139" i="5" s="1"/>
  <c r="R139" i="5"/>
  <c r="K114" i="5"/>
  <c r="N114" i="5" s="1"/>
  <c r="R114" i="5"/>
  <c r="K115" i="5"/>
  <c r="N115" i="5" s="1"/>
  <c r="R115" i="5"/>
  <c r="K129" i="5"/>
  <c r="R129" i="5"/>
  <c r="K117" i="5"/>
  <c r="R117" i="5"/>
  <c r="K130" i="5"/>
  <c r="N130" i="5" s="1"/>
  <c r="R130" i="5"/>
  <c r="K112" i="5"/>
  <c r="N112" i="5" s="1"/>
  <c r="R112" i="5"/>
  <c r="K125" i="5"/>
  <c r="N125" i="5" s="1"/>
  <c r="R125" i="5"/>
  <c r="K126" i="5"/>
  <c r="N126" i="5" s="1"/>
  <c r="R126" i="5"/>
  <c r="K136" i="5"/>
  <c r="R136" i="5"/>
  <c r="K142" i="5"/>
  <c r="N142" i="5" s="1"/>
  <c r="R142" i="5"/>
  <c r="R148" i="5"/>
  <c r="K148" i="5"/>
  <c r="N148" i="5" s="1"/>
  <c r="R108" i="5"/>
  <c r="N108" i="5"/>
  <c r="R111" i="5"/>
  <c r="K111" i="5"/>
  <c r="N111" i="5" s="1"/>
  <c r="N124" i="5"/>
  <c r="R124" i="5"/>
  <c r="K113" i="5"/>
  <c r="R113" i="5"/>
  <c r="K145" i="5"/>
  <c r="N145" i="5" s="1"/>
  <c r="R105" i="5"/>
  <c r="K127" i="5"/>
  <c r="N127" i="5" s="1"/>
  <c r="R127" i="5"/>
  <c r="K118" i="5"/>
  <c r="N118" i="5" s="1"/>
  <c r="R118" i="5"/>
  <c r="K131" i="5"/>
  <c r="N131" i="5" s="1"/>
  <c r="R131" i="5"/>
  <c r="R137" i="5"/>
  <c r="K137" i="5"/>
  <c r="N137" i="5" s="1"/>
  <c r="K140" i="5"/>
  <c r="R140" i="5"/>
  <c r="K143" i="5"/>
  <c r="N143" i="5" s="1"/>
  <c r="R146" i="5"/>
  <c r="K146" i="5"/>
  <c r="N146" i="5" s="1"/>
  <c r="R106" i="5"/>
  <c r="K106" i="5"/>
  <c r="N106" i="5" s="1"/>
  <c r="R109" i="5"/>
  <c r="K109" i="5"/>
  <c r="N109" i="5" s="1"/>
  <c r="R119" i="5"/>
  <c r="K119" i="5"/>
  <c r="N119" i="5" s="1"/>
  <c r="R132" i="5"/>
  <c r="K132" i="5"/>
  <c r="N132" i="5" s="1"/>
  <c r="R120" i="5"/>
  <c r="K120" i="5"/>
  <c r="N120" i="5" s="1"/>
  <c r="R133" i="5"/>
  <c r="K133" i="5"/>
  <c r="N133" i="5" s="1"/>
  <c r="R121" i="5"/>
  <c r="K121" i="5"/>
  <c r="N121" i="5" s="1"/>
  <c r="R134" i="5"/>
  <c r="K134" i="5"/>
  <c r="N134" i="5" s="1"/>
  <c r="R122" i="5"/>
  <c r="K122" i="5"/>
  <c r="N122" i="5" s="1"/>
  <c r="R135" i="5"/>
  <c r="K135" i="5"/>
  <c r="K138" i="5"/>
  <c r="N138" i="5" s="1"/>
  <c r="R138" i="5"/>
  <c r="R141" i="5"/>
  <c r="R144" i="5"/>
  <c r="N144" i="5"/>
  <c r="R147" i="5"/>
  <c r="K147" i="5"/>
  <c r="R107" i="5"/>
  <c r="K107" i="5"/>
  <c r="N107" i="5" s="1"/>
  <c r="R110" i="5"/>
  <c r="K110" i="5"/>
  <c r="N110" i="5" s="1"/>
  <c r="R123" i="5"/>
  <c r="K123" i="5"/>
  <c r="N123" i="5" s="1"/>
  <c r="K82" i="5"/>
  <c r="K92" i="5"/>
  <c r="R92" i="5"/>
  <c r="R96" i="5"/>
  <c r="K96" i="5"/>
  <c r="N96" i="5" s="1"/>
  <c r="R99" i="5"/>
  <c r="K99" i="5"/>
  <c r="N99" i="5" s="1"/>
  <c r="K84" i="5"/>
  <c r="N84" i="5" s="1"/>
  <c r="K89" i="5"/>
  <c r="K90" i="5" s="1"/>
  <c r="K93" i="5"/>
  <c r="N93" i="5" s="1"/>
  <c r="R93" i="5"/>
  <c r="R97" i="5"/>
  <c r="K97" i="5"/>
  <c r="N97" i="5" s="1"/>
  <c r="K100" i="5"/>
  <c r="N100" i="5" s="1"/>
  <c r="R100" i="5"/>
  <c r="R95" i="5"/>
  <c r="K95" i="5"/>
  <c r="N98" i="5"/>
  <c r="R98" i="5"/>
  <c r="K101" i="5"/>
  <c r="N101" i="5" s="1"/>
  <c r="R101" i="5"/>
  <c r="K74" i="5"/>
  <c r="N74" i="5" s="1"/>
  <c r="R74" i="5"/>
  <c r="K72" i="5"/>
  <c r="R72" i="5"/>
  <c r="R68" i="5"/>
  <c r="K66" i="5"/>
  <c r="N66" i="5" s="1"/>
  <c r="R66" i="5"/>
  <c r="K69" i="5"/>
  <c r="N69" i="5" s="1"/>
  <c r="R69" i="5"/>
  <c r="K58" i="5"/>
  <c r="N58" i="5" s="1"/>
  <c r="R58" i="5"/>
  <c r="K60" i="5"/>
  <c r="N60" i="5" s="1"/>
  <c r="R60" i="5"/>
  <c r="K67" i="5"/>
  <c r="N67" i="5" s="1"/>
  <c r="R67" i="5"/>
  <c r="K61" i="5"/>
  <c r="N61" i="5" s="1"/>
  <c r="R61" i="5"/>
  <c r="K30" i="5"/>
  <c r="N30" i="5" s="1"/>
  <c r="K7" i="5"/>
  <c r="K10" i="5"/>
  <c r="N10" i="5" s="1"/>
  <c r="K31" i="5"/>
  <c r="N31" i="5" s="1"/>
  <c r="K53" i="5"/>
  <c r="N53" i="5" s="1"/>
  <c r="K105" i="5"/>
  <c r="K20" i="5"/>
  <c r="N20" i="5" s="1"/>
  <c r="K32" i="5"/>
  <c r="N32" i="5" s="1"/>
  <c r="K44" i="5"/>
  <c r="N44" i="5" s="1"/>
  <c r="K54" i="5"/>
  <c r="N54" i="5" s="1"/>
  <c r="K21" i="5"/>
  <c r="N21" i="5" s="1"/>
  <c r="K33" i="5"/>
  <c r="N33" i="5" s="1"/>
  <c r="N157" i="5"/>
  <c r="K34" i="5"/>
  <c r="N34" i="5" s="1"/>
  <c r="K62" i="5"/>
  <c r="N62" i="5" s="1"/>
  <c r="K35" i="5"/>
  <c r="N35" i="5" s="1"/>
  <c r="K47" i="5"/>
  <c r="N47" i="5" s="1"/>
  <c r="K57" i="5"/>
  <c r="N57" i="5" s="1"/>
  <c r="K26" i="5"/>
  <c r="N26" i="5" s="1"/>
  <c r="K63" i="5"/>
  <c r="N63" i="5" s="1"/>
  <c r="K9" i="5"/>
  <c r="N9" i="5" s="1"/>
  <c r="K15" i="5"/>
  <c r="N15" i="5" s="1"/>
  <c r="K27" i="5"/>
  <c r="N27" i="5" s="1"/>
  <c r="K49" i="5"/>
  <c r="N49" i="5" s="1"/>
  <c r="K70" i="5"/>
  <c r="N70" i="5" s="1"/>
  <c r="K19" i="5"/>
  <c r="N19" i="5" s="1"/>
  <c r="K75" i="5"/>
  <c r="N75" i="5" s="1"/>
  <c r="K22" i="5"/>
  <c r="N22" i="5" s="1"/>
  <c r="K46" i="5"/>
  <c r="N46" i="5" s="1"/>
  <c r="K11" i="5"/>
  <c r="N11" i="5" s="1"/>
  <c r="K12" i="5"/>
  <c r="N12" i="5" s="1"/>
  <c r="K36" i="5"/>
  <c r="N36" i="5" s="1"/>
  <c r="K16" i="5"/>
  <c r="N16" i="5" s="1"/>
  <c r="K40" i="5"/>
  <c r="K50" i="5"/>
  <c r="N50" i="5" s="1"/>
  <c r="K18" i="5"/>
  <c r="N18" i="5" s="1"/>
  <c r="K42" i="5"/>
  <c r="N42" i="5" s="1"/>
  <c r="K65" i="5"/>
  <c r="K68" i="5"/>
  <c r="N68" i="5" s="1"/>
  <c r="K43" i="5"/>
  <c r="N43" i="5" s="1"/>
  <c r="K73" i="5"/>
  <c r="N73" i="5" s="1"/>
  <c r="K13" i="5"/>
  <c r="N13" i="5" s="1"/>
  <c r="K25" i="5"/>
  <c r="N25" i="5" s="1"/>
  <c r="K37" i="5"/>
  <c r="N37" i="5" s="1"/>
  <c r="K59" i="5"/>
  <c r="N59" i="5" s="1"/>
  <c r="K17" i="5"/>
  <c r="N17" i="5" s="1"/>
  <c r="K29" i="5"/>
  <c r="N29" i="5" s="1"/>
  <c r="K51" i="5"/>
  <c r="N51" i="5" s="1"/>
  <c r="N140" i="5"/>
  <c r="N83" i="5"/>
  <c r="N154" i="5"/>
  <c r="N14" i="5"/>
  <c r="N167" i="5"/>
  <c r="N8" i="5"/>
  <c r="N135" i="5"/>
  <c r="N168" i="5"/>
  <c r="N52" i="5"/>
  <c r="N23" i="5"/>
  <c r="K79" i="5"/>
  <c r="N164" i="5"/>
  <c r="N28" i="5"/>
  <c r="N136" i="5"/>
  <c r="N86" i="5"/>
  <c r="N161" i="5"/>
  <c r="N85" i="5"/>
  <c r="N24" i="5"/>
  <c r="N45" i="5"/>
  <c r="N41" i="5"/>
  <c r="N113" i="5"/>
  <c r="N141" i="5"/>
  <c r="N156" i="5"/>
  <c r="N159" i="5"/>
  <c r="N166" i="5"/>
  <c r="K38" i="5" l="1"/>
  <c r="K102" i="5"/>
  <c r="K76" i="5"/>
  <c r="N165" i="5"/>
  <c r="R149" i="5"/>
  <c r="K149" i="5"/>
  <c r="N171" i="5"/>
  <c r="N129" i="5"/>
  <c r="N105" i="5"/>
  <c r="N116" i="5" s="1"/>
  <c r="K116" i="5"/>
  <c r="R94" i="5"/>
  <c r="R103" i="5" s="1"/>
  <c r="R116" i="5"/>
  <c r="R128" i="5"/>
  <c r="N117" i="5"/>
  <c r="N128" i="5" s="1"/>
  <c r="K128" i="5"/>
  <c r="N147" i="5"/>
  <c r="R76" i="5"/>
  <c r="N92" i="5"/>
  <c r="N94" i="5" s="1"/>
  <c r="K94" i="5"/>
  <c r="R102" i="5"/>
  <c r="N95" i="5"/>
  <c r="N102" i="5" s="1"/>
  <c r="K87" i="5"/>
  <c r="R64" i="5"/>
  <c r="N89" i="5"/>
  <c r="N90" i="5" s="1"/>
  <c r="N82" i="5"/>
  <c r="N87" i="5" s="1"/>
  <c r="N72" i="5"/>
  <c r="N76" i="5" s="1"/>
  <c r="R71" i="5"/>
  <c r="N79" i="5"/>
  <c r="K80" i="5"/>
  <c r="N80" i="5" s="1"/>
  <c r="N65" i="5"/>
  <c r="N71" i="5" s="1"/>
  <c r="K71" i="5"/>
  <c r="N64" i="5"/>
  <c r="K64" i="5"/>
  <c r="K55" i="5"/>
  <c r="N7" i="5"/>
  <c r="N38" i="5" s="1"/>
  <c r="N40" i="5"/>
  <c r="N55" i="5" s="1"/>
  <c r="R87" i="5"/>
  <c r="R150" i="5" l="1"/>
  <c r="N292" i="5"/>
  <c r="K150" i="5"/>
  <c r="K77" i="5"/>
  <c r="K103" i="5"/>
  <c r="N149" i="5"/>
  <c r="N170" i="5"/>
  <c r="N150" i="5"/>
  <c r="N103" i="5"/>
  <c r="R77" i="5"/>
  <c r="N77" i="5"/>
  <c r="R29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5" authorId="0" shapeId="0" xr:uid="{8203ED74-A549-4E14-AF7B-ADCCABA73923}">
      <text>
        <r>
          <rPr>
            <b/>
            <sz val="10"/>
            <color indexed="81"/>
            <rFont val="Tahoma"/>
            <family val="2"/>
          </rPr>
          <t>Tenderers to complete this column only</t>
        </r>
      </text>
    </comment>
  </commentList>
</comments>
</file>

<file path=xl/sharedStrings.xml><?xml version="1.0" encoding="utf-8"?>
<sst xmlns="http://schemas.openxmlformats.org/spreadsheetml/2006/main" count="3553" uniqueCount="433">
  <si>
    <t>BULLOO SHIRE COUNCIL</t>
  </si>
  <si>
    <t>41_1</t>
  </si>
  <si>
    <t>Innamincka Road</t>
  </si>
  <si>
    <t>Replace concrete pipe &lt;375mm dia.</t>
  </si>
  <si>
    <t>m</t>
  </si>
  <si>
    <t>41_2</t>
  </si>
  <si>
    <t>Bitumen spray seal, 2-coat</t>
  </si>
  <si>
    <t>m2</t>
  </si>
  <si>
    <t>41_4</t>
  </si>
  <si>
    <t>41_6</t>
  </si>
  <si>
    <t>Reconstruct unbound granular base. Excludes seal</t>
  </si>
  <si>
    <t>41_7</t>
  </si>
  <si>
    <t>41_8</t>
  </si>
  <si>
    <t>Bulk fill - imported</t>
  </si>
  <si>
    <t>41_9</t>
  </si>
  <si>
    <t>Reconstruct unbound granular pavement. Excludes seal</t>
  </si>
  <si>
    <t>42_143</t>
  </si>
  <si>
    <t>Bulk excavate surplus material and remove from site</t>
  </si>
  <si>
    <t>42_144</t>
  </si>
  <si>
    <t>42_145</t>
  </si>
  <si>
    <t>Patch repair - patch local unbound pavement failure (&lt;20m2). Includes 2 coat bitumen seal</t>
  </si>
  <si>
    <t>42_146</t>
  </si>
  <si>
    <t>Replace sign face only - standard road sign</t>
  </si>
  <si>
    <t>Each</t>
  </si>
  <si>
    <t>42_147</t>
  </si>
  <si>
    <t>42_148.1</t>
  </si>
  <si>
    <t>42_148.2</t>
  </si>
  <si>
    <t>Heavy shoulder grading - incorporating 50mm of imported material</t>
  </si>
  <si>
    <t>42_149</t>
  </si>
  <si>
    <t>42_150</t>
  </si>
  <si>
    <t>42_151</t>
  </si>
  <si>
    <t>In-situ stabilisation - including 50mm corrector. Excludes seal</t>
  </si>
  <si>
    <t>42_152</t>
  </si>
  <si>
    <t>42_153</t>
  </si>
  <si>
    <t>Reshape table drain (1 side)</t>
  </si>
  <si>
    <t>42_154</t>
  </si>
  <si>
    <t>42_155</t>
  </si>
  <si>
    <t>42_156</t>
  </si>
  <si>
    <t>Replace guide posts or markers</t>
  </si>
  <si>
    <t>42_157</t>
  </si>
  <si>
    <t>Rock protection</t>
  </si>
  <si>
    <t>42_158</t>
  </si>
  <si>
    <t>42_159</t>
  </si>
  <si>
    <t>42_160</t>
  </si>
  <si>
    <t>42_161</t>
  </si>
  <si>
    <t>Repair road signage</t>
  </si>
  <si>
    <t>42_162</t>
  </si>
  <si>
    <t>42_163</t>
  </si>
  <si>
    <t>42_164</t>
  </si>
  <si>
    <t>42_165</t>
  </si>
  <si>
    <t>42_166</t>
  </si>
  <si>
    <t>42_167</t>
  </si>
  <si>
    <t>42_168</t>
  </si>
  <si>
    <t>42_169</t>
  </si>
  <si>
    <t>Clear mixed debris and remove from site</t>
  </si>
  <si>
    <t>42_170</t>
  </si>
  <si>
    <t>42_171</t>
  </si>
  <si>
    <t>42_172</t>
  </si>
  <si>
    <t>42_173</t>
  </si>
  <si>
    <t>42_174</t>
  </si>
  <si>
    <t>42_175</t>
  </si>
  <si>
    <t>42_176</t>
  </si>
  <si>
    <t>42_177</t>
  </si>
  <si>
    <t>42_178</t>
  </si>
  <si>
    <t>42_179</t>
  </si>
  <si>
    <t>42_180</t>
  </si>
  <si>
    <t>42_181</t>
  </si>
  <si>
    <t>42_182</t>
  </si>
  <si>
    <t>42_183</t>
  </si>
  <si>
    <t>42_184</t>
  </si>
  <si>
    <t>42_185</t>
  </si>
  <si>
    <t>42_186</t>
  </si>
  <si>
    <t>42_187</t>
  </si>
  <si>
    <t>42_188</t>
  </si>
  <si>
    <t>42_189</t>
  </si>
  <si>
    <t>42_190</t>
  </si>
  <si>
    <t>42_191</t>
  </si>
  <si>
    <t>42_192</t>
  </si>
  <si>
    <t>42_193</t>
  </si>
  <si>
    <t>42_194</t>
  </si>
  <si>
    <t>42_195</t>
  </si>
  <si>
    <t>42_196</t>
  </si>
  <si>
    <t>42_197</t>
  </si>
  <si>
    <t>42_198</t>
  </si>
  <si>
    <t>42_203</t>
  </si>
  <si>
    <t>42_205</t>
  </si>
  <si>
    <t>42_206</t>
  </si>
  <si>
    <t>42_207</t>
  </si>
  <si>
    <t>42_208</t>
  </si>
  <si>
    <t>42_209</t>
  </si>
  <si>
    <t>42_210</t>
  </si>
  <si>
    <t>42_212</t>
  </si>
  <si>
    <t>Pothole repair &lt;1m2</t>
  </si>
  <si>
    <t>42_214</t>
  </si>
  <si>
    <t>42_215</t>
  </si>
  <si>
    <t>42_220</t>
  </si>
  <si>
    <t>42_221</t>
  </si>
  <si>
    <t>42_222</t>
  </si>
  <si>
    <t>42_223</t>
  </si>
  <si>
    <t>Repair drainage structure - excavate, repair and reinstate</t>
  </si>
  <si>
    <t>42_228</t>
  </si>
  <si>
    <t>42_229</t>
  </si>
  <si>
    <t>42_230</t>
  </si>
  <si>
    <t>42_231</t>
  </si>
  <si>
    <t>42_233</t>
  </si>
  <si>
    <t>42_235</t>
  </si>
  <si>
    <t>42_238</t>
  </si>
  <si>
    <t>42_239</t>
  </si>
  <si>
    <t>42_240</t>
  </si>
  <si>
    <t>42_241</t>
  </si>
  <si>
    <t>42_242</t>
  </si>
  <si>
    <t>42_243</t>
  </si>
  <si>
    <t>42_245</t>
  </si>
  <si>
    <t>42_248</t>
  </si>
  <si>
    <t>42_253</t>
  </si>
  <si>
    <t>42_254</t>
  </si>
  <si>
    <t>42_255</t>
  </si>
  <si>
    <t>42_258</t>
  </si>
  <si>
    <t>42_260</t>
  </si>
  <si>
    <t>42_263</t>
  </si>
  <si>
    <t>42_267</t>
  </si>
  <si>
    <t>42_268</t>
  </si>
  <si>
    <t>42_269</t>
  </si>
  <si>
    <t>42_280</t>
  </si>
  <si>
    <t>42_281</t>
  </si>
  <si>
    <t>42_286</t>
  </si>
  <si>
    <t>42_296</t>
  </si>
  <si>
    <t>42_297</t>
  </si>
  <si>
    <t>42_300</t>
  </si>
  <si>
    <t>42_301</t>
  </si>
  <si>
    <t>42_302</t>
  </si>
  <si>
    <t>42_303</t>
  </si>
  <si>
    <t>42_304</t>
  </si>
  <si>
    <t>42_305</t>
  </si>
  <si>
    <t>42_306</t>
  </si>
  <si>
    <t>42_307</t>
  </si>
  <si>
    <t>42_312</t>
  </si>
  <si>
    <t>42_313</t>
  </si>
  <si>
    <t>42_314</t>
  </si>
  <si>
    <t>42_315</t>
  </si>
  <si>
    <t>42_316</t>
  </si>
  <si>
    <t>42_317</t>
  </si>
  <si>
    <t>42_318</t>
  </si>
  <si>
    <t>42_319</t>
  </si>
  <si>
    <t>42_320.1</t>
  </si>
  <si>
    <t>42_320.2</t>
  </si>
  <si>
    <t>42_321</t>
  </si>
  <si>
    <t>42_322</t>
  </si>
  <si>
    <t>42_323</t>
  </si>
  <si>
    <t>42_324</t>
  </si>
  <si>
    <t>42_325</t>
  </si>
  <si>
    <t>42_326</t>
  </si>
  <si>
    <t>42_327</t>
  </si>
  <si>
    <t>42_328</t>
  </si>
  <si>
    <t>42_329</t>
  </si>
  <si>
    <t>42_330</t>
  </si>
  <si>
    <t>Bulk fill - local</t>
  </si>
  <si>
    <t>42_331</t>
  </si>
  <si>
    <t>42_332</t>
  </si>
  <si>
    <t>42_333</t>
  </si>
  <si>
    <t>42_334</t>
  </si>
  <si>
    <t>42_335</t>
  </si>
  <si>
    <t>Gravel/material supply</t>
  </si>
  <si>
    <t>42_336</t>
  </si>
  <si>
    <t>42_337</t>
  </si>
  <si>
    <t>42_338</t>
  </si>
  <si>
    <t>42_339</t>
  </si>
  <si>
    <t>42_340</t>
  </si>
  <si>
    <t>42_344</t>
  </si>
  <si>
    <t>42_345</t>
  </si>
  <si>
    <t>42_346</t>
  </si>
  <si>
    <t>42_347</t>
  </si>
  <si>
    <t>42_348</t>
  </si>
  <si>
    <t>42_349</t>
  </si>
  <si>
    <t>42_350</t>
  </si>
  <si>
    <t>42_351</t>
  </si>
  <si>
    <t>42_352</t>
  </si>
  <si>
    <t>42_353</t>
  </si>
  <si>
    <t>42_354</t>
  </si>
  <si>
    <t>42_355</t>
  </si>
  <si>
    <t>42_356</t>
  </si>
  <si>
    <t>Desilt drainage structure - removal of silt and debris</t>
  </si>
  <si>
    <t>42_357</t>
  </si>
  <si>
    <t>42_358</t>
  </si>
  <si>
    <t>42_359</t>
  </si>
  <si>
    <t>42_361</t>
  </si>
  <si>
    <t>42_362</t>
  </si>
  <si>
    <t>42_363</t>
  </si>
  <si>
    <t>42_364</t>
  </si>
  <si>
    <t>42_365</t>
  </si>
  <si>
    <t>42_366</t>
  </si>
  <si>
    <t>42_367</t>
  </si>
  <si>
    <t>42_368</t>
  </si>
  <si>
    <t>42_369</t>
  </si>
  <si>
    <t>42_370</t>
  </si>
  <si>
    <t>42_371</t>
  </si>
  <si>
    <t>42_372</t>
  </si>
  <si>
    <t>42_373</t>
  </si>
  <si>
    <t>42_374</t>
  </si>
  <si>
    <t>42_375</t>
  </si>
  <si>
    <t>42_376</t>
  </si>
  <si>
    <t>42_377</t>
  </si>
  <si>
    <t>42_378</t>
  </si>
  <si>
    <t>42_379</t>
  </si>
  <si>
    <t>42_380</t>
  </si>
  <si>
    <t>42_381</t>
  </si>
  <si>
    <t>42_382</t>
  </si>
  <si>
    <t>42_383</t>
  </si>
  <si>
    <t>42_384</t>
  </si>
  <si>
    <t>42_385</t>
  </si>
  <si>
    <t>42_386</t>
  </si>
  <si>
    <t>42_387</t>
  </si>
  <si>
    <t>42_388</t>
  </si>
  <si>
    <t>42_389</t>
  </si>
  <si>
    <t>42_390</t>
  </si>
  <si>
    <t>42_391</t>
  </si>
  <si>
    <t>42_392</t>
  </si>
  <si>
    <t>42_393</t>
  </si>
  <si>
    <t>42_394</t>
  </si>
  <si>
    <t>42_395</t>
  </si>
  <si>
    <t>42_396</t>
  </si>
  <si>
    <t>42_397</t>
  </si>
  <si>
    <t>42_398</t>
  </si>
  <si>
    <t>42_399</t>
  </si>
  <si>
    <t>42_400</t>
  </si>
  <si>
    <t>42_401</t>
  </si>
  <si>
    <t>42_402</t>
  </si>
  <si>
    <t>Bulk excavate surplus material to spoil</t>
  </si>
  <si>
    <t>42_403</t>
  </si>
  <si>
    <t>42_404</t>
  </si>
  <si>
    <t>Reconstruct unsealed shoulder - repair isolated shoulder failure (&lt;20m2)</t>
  </si>
  <si>
    <t>42_405</t>
  </si>
  <si>
    <t>42_406</t>
  </si>
  <si>
    <t>42_407</t>
  </si>
  <si>
    <t>42_408</t>
  </si>
  <si>
    <t>42_409</t>
  </si>
  <si>
    <t>42_410</t>
  </si>
  <si>
    <t>42_411</t>
  </si>
  <si>
    <t>42_412</t>
  </si>
  <si>
    <t>42_413</t>
  </si>
  <si>
    <t>42_414</t>
  </si>
  <si>
    <t>42_415</t>
  </si>
  <si>
    <t>42_416</t>
  </si>
  <si>
    <t>42_417</t>
  </si>
  <si>
    <t>42_418.1</t>
  </si>
  <si>
    <t>42_418.2</t>
  </si>
  <si>
    <t>42_419</t>
  </si>
  <si>
    <t>42_420</t>
  </si>
  <si>
    <t>42_421</t>
  </si>
  <si>
    <t>42_422</t>
  </si>
  <si>
    <t>42_423</t>
  </si>
  <si>
    <t>42_426</t>
  </si>
  <si>
    <t>42_427</t>
  </si>
  <si>
    <t>42_428</t>
  </si>
  <si>
    <t>42_429</t>
  </si>
  <si>
    <t>42_430.1</t>
  </si>
  <si>
    <t>42_430.2</t>
  </si>
  <si>
    <r>
      <rPr>
        <b/>
        <sz val="20"/>
        <color theme="1"/>
        <rFont val="Calibri"/>
        <family val="2"/>
        <scheme val="minor"/>
      </rPr>
      <t>Innamincka Road - Sealed Road Repairs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Schedule K1 - CONTRACT PRICING SCHEDULE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Tenderers shall note that the quantities provided below are accurate reflections of the extent of work to be completed at each site.</t>
    </r>
  </si>
  <si>
    <t>SITE ID</t>
  </si>
  <si>
    <t>ROAD NAME</t>
  </si>
  <si>
    <t>CONTRACT TREATMENT CODE</t>
  </si>
  <si>
    <t>TREATMENT</t>
  </si>
  <si>
    <t>CHAINAGE</t>
  </si>
  <si>
    <t>CONTRACT WORKS</t>
  </si>
  <si>
    <t>CONTRACT PRICING</t>
  </si>
  <si>
    <t>PAVEMENT MATERIAL REQUIREMENT</t>
  </si>
  <si>
    <t>START</t>
  </si>
  <si>
    <t>END</t>
  </si>
  <si>
    <t>LENGTH
m</t>
  </si>
  <si>
    <t>WIDTH
m</t>
  </si>
  <si>
    <t>DEPTH
m</t>
  </si>
  <si>
    <t>QUANTITY</t>
  </si>
  <si>
    <t>UNIT</t>
  </si>
  <si>
    <t>RATE
Ex GST</t>
  </si>
  <si>
    <t>AMOUNT
Ex GST</t>
  </si>
  <si>
    <t>SOURCE PIT</t>
  </si>
  <si>
    <t>LENGTH CALCULATION</t>
  </si>
  <si>
    <t>LENGTH CHECK</t>
  </si>
  <si>
    <t>TREATMENT TYPE</t>
  </si>
  <si>
    <t>SHEPHERD Reference</t>
  </si>
  <si>
    <t>COMBINED INFO</t>
  </si>
  <si>
    <t>BITUMEN SPRAY SEAL - 2 COAT</t>
  </si>
  <si>
    <t>USP_HFG50 | Heavy formation grading incorporating 50mm of imported material</t>
  </si>
  <si>
    <t>MFG</t>
  </si>
  <si>
    <t>USP_MFG | Medium formation grading</t>
  </si>
  <si>
    <t>HFG</t>
  </si>
  <si>
    <t>USP_HFG | Heavy formation grading</t>
  </si>
  <si>
    <t>HFG50</t>
  </si>
  <si>
    <t>USP_HFG75 | Heavy formation grading incorporating 75mm of imported material</t>
  </si>
  <si>
    <t>HFG75</t>
  </si>
  <si>
    <t>TOTAL</t>
  </si>
  <si>
    <t>BULK EXCAVATE SURPLUS MATERIAL AND REMOVE FROM SITE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</si>
  <si>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</si>
  <si>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BULK FILL IMPORTED</t>
  </si>
  <si>
    <t>Innamincka Rd Pit Ch 54.5</t>
  </si>
  <si>
    <t>USP_GR150 | Gravel Resheeting 150mm</t>
  </si>
  <si>
    <t>GR</t>
  </si>
  <si>
    <t>USP_GR | Gravel resheeting (excludes supply of material)</t>
  </si>
  <si>
    <t>GR100</t>
  </si>
  <si>
    <t>USP_GR100 | Gravel resheeting 100mm</t>
  </si>
  <si>
    <t>GR150</t>
  </si>
  <si>
    <t>USP_GR150 | Gravel resheeting 150mm</t>
  </si>
  <si>
    <t>GMS</t>
  </si>
  <si>
    <t>USP_GMS | Gravel/material supply</t>
  </si>
  <si>
    <t>SUB-TOTAL</t>
  </si>
  <si>
    <t>Innamincka Rd Pit Ch 99.15</t>
  </si>
  <si>
    <t>USP_GR100 | Gravel Resheeting 100mm</t>
  </si>
  <si>
    <t>RTD</t>
  </si>
  <si>
    <t>USP_RSTD | Reshape table drain (1 side)</t>
  </si>
  <si>
    <t>ISS</t>
  </si>
  <si>
    <t>SPR_STB | In-situ stabilisation - including 50mm corrector. Excludes seal</t>
  </si>
  <si>
    <t>GO</t>
  </si>
  <si>
    <t>SPR_GO | Granular overlay - overlay with imported material («150mm). Excludes seal</t>
  </si>
  <si>
    <t>T2_Bitumen spray seal, 2-coat</t>
  </si>
  <si>
    <t>T02</t>
  </si>
  <si>
    <t>SPR_RSSR | Bitumen spray seal, 2-coat</t>
  </si>
  <si>
    <t>FBS</t>
  </si>
  <si>
    <t>SPR_FBS | Foamed bitumen stabilisation  - including 5omm corrector. Excludes seal</t>
  </si>
  <si>
    <t>T3_Bulk excavate surplus material and remove from site</t>
  </si>
  <si>
    <t>T03</t>
  </si>
  <si>
    <t>EXC_RSOS | Bulk excavate surplus material and remove from site</t>
  </si>
  <si>
    <t>RUGP</t>
  </si>
  <si>
    <t>SPR_RR | Reconstruct unbound granular pavement. Excludes seal</t>
  </si>
  <si>
    <t>BKF_IMP | Bulk fill - imported</t>
  </si>
  <si>
    <t>T4_Bulk excavate surplus material to spoil</t>
  </si>
  <si>
    <t>T04</t>
  </si>
  <si>
    <t>EXC_RSS | Bulk excavate surplus material to spoil</t>
  </si>
  <si>
    <t>RUGB</t>
  </si>
  <si>
    <t>SPR_RB | Reconstruct unbound granular base. Excludes seal</t>
  </si>
  <si>
    <t>Innamincka Rd Pit Ch 151.0</t>
  </si>
  <si>
    <t>T5_Bulk fill - imported</t>
  </si>
  <si>
    <t>T05</t>
  </si>
  <si>
    <t>PRP</t>
  </si>
  <si>
    <t>SPR_PRL | Pavement repair - patch unbound pavement failure (&lt;20m2). Includes 2 coat bitumen seal</t>
  </si>
  <si>
    <t>T6_Bulk fill - local</t>
  </si>
  <si>
    <t>T06</t>
  </si>
  <si>
    <t>BKF_LOC | Bulk fill - local</t>
  </si>
  <si>
    <t>BSS</t>
  </si>
  <si>
    <t>T7_Clear mixed debris and remove from site</t>
  </si>
  <si>
    <t>T07</t>
  </si>
  <si>
    <t>EXC_HVC | Clear mixed debris and remove from site</t>
  </si>
  <si>
    <t>AS</t>
  </si>
  <si>
    <t>SPR_RSAC | Asphalt surfacing, &lt;50mm thickness</t>
  </si>
  <si>
    <t>T8_Desilt drainage structure - removal of silt and debris</t>
  </si>
  <si>
    <t>T08</t>
  </si>
  <si>
    <t>CUL_SIL | Desilt drainage structure - removal of silt and debris</t>
  </si>
  <si>
    <t>CR</t>
  </si>
  <si>
    <t>SPR_SCR | Crack repair</t>
  </si>
  <si>
    <t>BULK FILL LOCAL</t>
  </si>
  <si>
    <t>T12_Gravel/material supply</t>
  </si>
  <si>
    <t>T12</t>
  </si>
  <si>
    <t>RUS</t>
  </si>
  <si>
    <t>SPR_USF | Reconstruct unsealed shoulder - repair isolated shoulder failure</t>
  </si>
  <si>
    <t>SPR_HSG | Heavy shoulder grading - incorporating 50mm of imported material</t>
  </si>
  <si>
    <t>CLEAR MIXED DEBRIS AND REMOVE FROM SITE</t>
  </si>
  <si>
    <t>T15_Heavy shoulder grading - incorporating 50mm of imported material</t>
  </si>
  <si>
    <t>T15</t>
  </si>
  <si>
    <t>BER</t>
  </si>
  <si>
    <t>T16_In-situ stabilisation - including 50mm corrector. Excludes seal</t>
  </si>
  <si>
    <t>T16</t>
  </si>
  <si>
    <t>BES</t>
  </si>
  <si>
    <t>T18_Medium formation grading</t>
  </si>
  <si>
    <t>T18</t>
  </si>
  <si>
    <t>BFI</t>
  </si>
  <si>
    <t>DESILT DRAINAGE STRUCTURE</t>
  </si>
  <si>
    <t>CON_RCN | Reconstruct reinforced concrete</t>
  </si>
  <si>
    <t>T23_Reconstruct unbound granular base. Excludes seal</t>
  </si>
  <si>
    <t>T23</t>
  </si>
  <si>
    <t>RRC</t>
  </si>
  <si>
    <t>CON_RFC | Repair with flowable concrete</t>
  </si>
  <si>
    <t>GRAVEL/MATERIAL SUPPLY</t>
  </si>
  <si>
    <t>T33_Replace guide posts or markers</t>
  </si>
  <si>
    <t>T33</t>
  </si>
  <si>
    <t>RFD_RP | Replace guide posts or markers</t>
  </si>
  <si>
    <t>DDS</t>
  </si>
  <si>
    <t>T37_Replace sign (complete) - standard road sign, includes post</t>
  </si>
  <si>
    <t>T37</t>
  </si>
  <si>
    <t>RFD_RCS | Replace sign (complete) - standard road sign, includes post</t>
  </si>
  <si>
    <t>RCBC600</t>
  </si>
  <si>
    <t>CUL_RBC&lt;600 | Replace RCBC, nominal span &lt;600mm.</t>
  </si>
  <si>
    <t>T38_Reshape table drain (1 side)</t>
  </si>
  <si>
    <t>T38</t>
  </si>
  <si>
    <t>RCBC900</t>
  </si>
  <si>
    <t>CUL_RBC&lt;900 | Replace RCBC, nominal span &lt;900mm.</t>
  </si>
  <si>
    <t>T40_Heavy formation grading incorporating 50mm of imported material</t>
  </si>
  <si>
    <t>T40</t>
  </si>
  <si>
    <t>RCBC1200</t>
  </si>
  <si>
    <t>CUL_RBC&lt;1200 | Replace RCBC, nominal span &lt;1200mm.</t>
  </si>
  <si>
    <t>RCP600</t>
  </si>
  <si>
    <t>CUL_RCP&lt;600 | Replace concrete pipe &lt;600mm dia.</t>
  </si>
  <si>
    <t>RCP900</t>
  </si>
  <si>
    <t>CUL_RCP&lt;900 | Replace concrete pipe &lt;900mm dia.</t>
  </si>
  <si>
    <t>RCP1200</t>
  </si>
  <si>
    <t>CUL_RCP&lt;1200 | Replace concrete pipe &lt;1200mm dia.</t>
  </si>
  <si>
    <t>RCPMORE</t>
  </si>
  <si>
    <t>CUL_RCP&gt;1200 | Replace concrete pipe &gt;1200mm dia.</t>
  </si>
  <si>
    <t>RHW375</t>
  </si>
  <si>
    <t>CUL_RHW&lt;375 | Replace head/end wall &lt;375mm pipe or RCBC</t>
  </si>
  <si>
    <t>HEAVY SHOULDER GRADING INCORPORATING 50mm OF IMPORTED MATERIAL</t>
  </si>
  <si>
    <t>RGRE</t>
  </si>
  <si>
    <t>RFD_RGET | Replace guardrail end treatment</t>
  </si>
  <si>
    <t>RFD_RG | Replace guardrail</t>
  </si>
  <si>
    <t>RGP</t>
  </si>
  <si>
    <t>RRS</t>
  </si>
  <si>
    <t>RFD_RRS | Repair road signage</t>
  </si>
  <si>
    <t>RSF</t>
  </si>
  <si>
    <t>RFD_RSF | Replace sign face only - standard road sign</t>
  </si>
  <si>
    <t>RCS</t>
  </si>
  <si>
    <t>RLM</t>
  </si>
  <si>
    <t>RFD_RLN | Reinstate line marking</t>
  </si>
  <si>
    <t>IN-SITU STABILISATION - INCLUDING 50MM CORRECTOR. - EXCLUDES SEAL</t>
  </si>
  <si>
    <t xml:space="preserve">PATCH REPAIR - PATCH LOCAL UNBOUND PAVEMENT FAILURE (&lt;20m2)  - INCLUDES 2 COAT BITUMEN SEAL </t>
  </si>
  <si>
    <t>Innamincka Road Pit Ch 54.5</t>
  </si>
  <si>
    <t>POTHOLE REPAIR &lt;1m2</t>
  </si>
  <si>
    <t xml:space="preserve">RECONSTRUCT UNBOUND GRANULAR PAVEMENT - EXCLUDES SEAL </t>
  </si>
  <si>
    <t>RECONSTRUCT UNSEALED SHOULDER - REPAIR ISOLATED SHOULDER FAILURE (&lt;20m2)</t>
  </si>
  <si>
    <t xml:space="preserve">REPAIR DRAINAGE STRUCTURE - EXCAVATE, REPAIR AND REINSTATE </t>
  </si>
  <si>
    <t>REPAIR ROAD SIGNAGE</t>
  </si>
  <si>
    <t>REPLACE CONCRETE PIPE &lt;375mm dia.</t>
  </si>
  <si>
    <t>REPLACE GUIDE POSTS OR MARKERS</t>
  </si>
  <si>
    <t xml:space="preserve">REPLACE SIGN FACE ONLY - STANDARD ROAD SIGN </t>
  </si>
  <si>
    <t>RESHAPE TABLE DRAIN ( 1 SIDE)</t>
  </si>
  <si>
    <t>SUB - TOTAL</t>
  </si>
  <si>
    <t>TOTAL AMOUNT Ex GST</t>
  </si>
  <si>
    <t>TOTAL PAVEMENT MATERIAL</t>
  </si>
  <si>
    <t>SIGNED</t>
  </si>
  <si>
    <t>TITLE</t>
  </si>
  <si>
    <t>COMPANY</t>
  </si>
  <si>
    <t>DATE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</si>
  <si>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</si>
  <si>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b/>
        <sz val="20"/>
        <color theme="1"/>
        <rFont val="Calibri"/>
        <family val="2"/>
        <scheme val="minor"/>
      </rPr>
      <t>Innamincka Road - Sealed Road Repairs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CONTRACT WORKS SCHEDULE - ID SORT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Tenderers shall note that the quantities provided below are accurate reflections of the extent of work to be completed at each site.</t>
    </r>
  </si>
  <si>
    <r>
      <rPr>
        <b/>
        <sz val="20"/>
        <color theme="1"/>
        <rFont val="Calibri"/>
        <family val="2"/>
        <scheme val="minor"/>
      </rPr>
      <t>Innamincka Road - Sealed Road Repairs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CONTRACT WORKS SCHEDULE - CHAINAGE SORT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Tenderers shall note that the quantities provided below are accurate reflections of the extent of work to be completed at each site.</t>
    </r>
  </si>
  <si>
    <t>ROCK PROTECTION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</si>
</sst>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sz val="11"/>
      <color rgb="FF000000"/>
      <name val="Calibri"/>
      <family val="2"/>
    </font>
    <font>
      <sz val="11"/>
      <color rgb="FF242424"/>
      <name val="Aptos Narrow"/>
      <family val="2"/>
    </font>
    <font>
      <b/>
      <sz val="11"/>
      <color rgb="FF242424"/>
      <name val="Aptos Narrow"/>
      <family val="2"/>
    </font>
    <font>
      <b/>
      <sz val="11"/>
      <color rgb="FF242424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FAB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9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31" xfId="0" applyFill="1" applyBorder="1" applyAlignment="1">
      <alignment horizontal="center" vertical="center"/>
    </xf>
    <xf numFmtId="0" fontId="1" fillId="3" borderId="24" xfId="0" applyFont="1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24" xfId="0" applyFill="1" applyBorder="1" applyAlignment="1">
      <alignment horizontal="center" vertical="center"/>
    </xf>
    <xf numFmtId="0" fontId="0" fillId="2" borderId="30" xfId="0" applyFill="1" applyBorder="1" applyAlignment="1">
      <alignment vertical="center"/>
    </xf>
    <xf numFmtId="2" fontId="0" fillId="3" borderId="2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left" vertical="center"/>
    </xf>
    <xf numFmtId="0" fontId="1" fillId="8" borderId="0" xfId="0" applyFont="1" applyFill="1" applyAlignment="1">
      <alignment horizontal="center" vertical="center"/>
    </xf>
    <xf numFmtId="164" fontId="0" fillId="8" borderId="0" xfId="0" applyNumberFormat="1" applyFill="1" applyAlignment="1">
      <alignment horizontal="center" vertical="center"/>
    </xf>
    <xf numFmtId="2" fontId="0" fillId="8" borderId="43" xfId="0" applyNumberForma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164" fontId="0" fillId="8" borderId="16" xfId="0" applyNumberFormat="1" applyFill="1" applyBorder="1" applyAlignment="1">
      <alignment horizontal="center" vertical="center"/>
    </xf>
    <xf numFmtId="2" fontId="0" fillId="8" borderId="17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4" fontId="0" fillId="5" borderId="5" xfId="1" applyFont="1" applyFill="1" applyBorder="1" applyAlignment="1" applyProtection="1">
      <alignment vertical="center"/>
      <protection locked="0"/>
    </xf>
    <xf numFmtId="44" fontId="0" fillId="0" borderId="5" xfId="1" applyFont="1" applyBorder="1" applyAlignment="1">
      <alignment vertical="center"/>
    </xf>
    <xf numFmtId="44" fontId="0" fillId="2" borderId="30" xfId="1" applyFont="1" applyFill="1" applyBorder="1" applyAlignment="1">
      <alignment vertical="center"/>
    </xf>
    <xf numFmtId="164" fontId="0" fillId="0" borderId="33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34" xfId="0" applyBorder="1" applyAlignment="1">
      <alignment vertical="center"/>
    </xf>
    <xf numFmtId="44" fontId="0" fillId="5" borderId="6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>
      <alignment vertical="center"/>
    </xf>
    <xf numFmtId="164" fontId="0" fillId="0" borderId="34" xfId="0" applyNumberFormat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1" fillId="6" borderId="37" xfId="0" applyFont="1" applyFill="1" applyBorder="1" applyAlignment="1">
      <alignment vertical="center"/>
    </xf>
    <xf numFmtId="0" fontId="0" fillId="6" borderId="37" xfId="0" applyFill="1" applyBorder="1" applyAlignment="1">
      <alignment vertical="center"/>
    </xf>
    <xf numFmtId="1" fontId="1" fillId="6" borderId="37" xfId="0" applyNumberFormat="1" applyFont="1" applyFill="1" applyBorder="1" applyAlignment="1">
      <alignment horizontal="center" vertical="center"/>
    </xf>
    <xf numFmtId="44" fontId="0" fillId="6" borderId="37" xfId="1" applyFont="1" applyFill="1" applyBorder="1" applyAlignment="1" applyProtection="1">
      <alignment vertical="center"/>
      <protection locked="0"/>
    </xf>
    <xf numFmtId="44" fontId="1" fillId="6" borderId="37" xfId="1" applyFont="1" applyFill="1" applyBorder="1" applyAlignment="1">
      <alignment vertical="center"/>
    </xf>
    <xf numFmtId="1" fontId="0" fillId="3" borderId="24" xfId="0" applyNumberFormat="1" applyFill="1" applyBorder="1" applyAlignment="1">
      <alignment horizontal="center" vertical="center"/>
    </xf>
    <xf numFmtId="44" fontId="0" fillId="3" borderId="24" xfId="1" applyFont="1" applyFill="1" applyBorder="1" applyAlignment="1" applyProtection="1">
      <alignment vertical="center"/>
      <protection locked="0"/>
    </xf>
    <xf numFmtId="44" fontId="0" fillId="3" borderId="24" xfId="1" applyFont="1" applyFill="1" applyBorder="1" applyAlignment="1">
      <alignment vertical="center"/>
    </xf>
    <xf numFmtId="164" fontId="0" fillId="3" borderId="25" xfId="0" applyNumberFormat="1" applyFill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44" fontId="1" fillId="6" borderId="37" xfId="1" applyFont="1" applyFill="1" applyBorder="1" applyAlignment="1" applyProtection="1">
      <alignment vertical="center"/>
      <protection locked="0"/>
    </xf>
    <xf numFmtId="0" fontId="0" fillId="3" borderId="35" xfId="0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44" fontId="0" fillId="3" borderId="9" xfId="1" applyFont="1" applyFill="1" applyBorder="1" applyAlignment="1" applyProtection="1">
      <alignment vertical="center"/>
      <protection locked="0"/>
    </xf>
    <xf numFmtId="44" fontId="0" fillId="3" borderId="9" xfId="1" applyFont="1" applyFill="1" applyBorder="1" applyAlignment="1">
      <alignment vertical="center"/>
    </xf>
    <xf numFmtId="164" fontId="0" fillId="3" borderId="19" xfId="0" applyNumberForma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4" fontId="0" fillId="5" borderId="3" xfId="1" applyFont="1" applyFill="1" applyBorder="1" applyAlignment="1" applyProtection="1">
      <alignment vertical="center"/>
      <protection locked="0"/>
    </xf>
    <xf numFmtId="44" fontId="0" fillId="0" borderId="3" xfId="1" applyFon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36" xfId="0" applyNumberFormat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vertical="center"/>
    </xf>
    <xf numFmtId="0" fontId="0" fillId="6" borderId="16" xfId="0" applyFill="1" applyBorder="1" applyAlignment="1">
      <alignment horizontal="center" vertical="center"/>
    </xf>
    <xf numFmtId="44" fontId="1" fillId="2" borderId="30" xfId="1" applyFont="1" applyFill="1" applyBorder="1" applyAlignment="1">
      <alignment vertical="center"/>
    </xf>
    <xf numFmtId="164" fontId="1" fillId="6" borderId="17" xfId="0" applyNumberFormat="1" applyFont="1" applyFill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4" fontId="1" fillId="6" borderId="16" xfId="0" applyNumberFormat="1" applyFont="1" applyFill="1" applyBorder="1" applyAlignment="1">
      <alignment vertical="center"/>
    </xf>
    <xf numFmtId="44" fontId="1" fillId="2" borderId="30" xfId="0" applyNumberFormat="1" applyFont="1" applyFill="1" applyBorder="1" applyAlignment="1">
      <alignment vertical="center"/>
    </xf>
    <xf numFmtId="0" fontId="0" fillId="6" borderId="38" xfId="0" applyFill="1" applyBorder="1" applyAlignment="1">
      <alignment horizontal="center" vertical="center"/>
    </xf>
    <xf numFmtId="0" fontId="1" fillId="6" borderId="39" xfId="0" applyFont="1" applyFill="1" applyBorder="1" applyAlignment="1">
      <alignment vertical="center"/>
    </xf>
    <xf numFmtId="0" fontId="0" fillId="6" borderId="39" xfId="0" applyFill="1" applyBorder="1" applyAlignment="1">
      <alignment vertical="center"/>
    </xf>
    <xf numFmtId="0" fontId="0" fillId="6" borderId="39" xfId="0" applyFill="1" applyBorder="1" applyAlignment="1">
      <alignment horizontal="center" vertical="center"/>
    </xf>
    <xf numFmtId="44" fontId="1" fillId="6" borderId="39" xfId="0" applyNumberFormat="1" applyFont="1" applyFill="1" applyBorder="1" applyAlignment="1">
      <alignment vertical="center"/>
    </xf>
    <xf numFmtId="164" fontId="1" fillId="6" borderId="40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7" borderId="42" xfId="0" applyFill="1" applyBorder="1" applyAlignment="1">
      <alignment vertical="center"/>
    </xf>
    <xf numFmtId="0" fontId="0" fillId="7" borderId="16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42" xfId="0" applyFill="1" applyBorder="1" applyAlignment="1">
      <alignment horizontal="right" vertical="center"/>
    </xf>
    <xf numFmtId="0" fontId="0" fillId="8" borderId="12" xfId="0" applyFill="1" applyBorder="1" applyAlignment="1">
      <alignment vertical="center"/>
    </xf>
    <xf numFmtId="0" fontId="0" fillId="8" borderId="13" xfId="0" applyFill="1" applyBorder="1" applyAlignment="1">
      <alignment vertical="center"/>
    </xf>
    <xf numFmtId="0" fontId="0" fillId="8" borderId="13" xfId="0" applyFill="1" applyBorder="1" applyAlignment="1">
      <alignment horizontal="center" vertical="center"/>
    </xf>
    <xf numFmtId="0" fontId="0" fillId="8" borderId="13" xfId="0" applyFill="1" applyBorder="1" applyAlignment="1">
      <alignment horizontal="right" vertical="center"/>
    </xf>
    <xf numFmtId="0" fontId="0" fillId="8" borderId="32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right" vertical="center"/>
    </xf>
    <xf numFmtId="0" fontId="1" fillId="8" borderId="9" xfId="0" applyFont="1" applyFill="1" applyBorder="1" applyAlignment="1">
      <alignment vertical="center"/>
    </xf>
    <xf numFmtId="0" fontId="0" fillId="8" borderId="15" xfId="0" applyFill="1" applyBorder="1" applyAlignment="1">
      <alignment vertical="center"/>
    </xf>
    <xf numFmtId="0" fontId="0" fillId="8" borderId="16" xfId="0" applyFill="1" applyBorder="1" applyAlignment="1">
      <alignment vertical="center"/>
    </xf>
    <xf numFmtId="0" fontId="0" fillId="8" borderId="16" xfId="0" applyFill="1" applyBorder="1" applyAlignment="1">
      <alignment horizontal="center" vertical="center"/>
    </xf>
    <xf numFmtId="0" fontId="0" fillId="8" borderId="16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" fontId="0" fillId="0" borderId="35" xfId="0" applyNumberFormat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44" fontId="0" fillId="6" borderId="39" xfId="1" applyFont="1" applyFill="1" applyBorder="1" applyAlignment="1" applyProtection="1">
      <alignment vertical="center"/>
      <protection locked="0"/>
    </xf>
    <xf numFmtId="164" fontId="0" fillId="6" borderId="40" xfId="0" applyNumberFormat="1" applyFill="1" applyBorder="1" applyAlignment="1">
      <alignment horizontal="center" vertical="center"/>
    </xf>
    <xf numFmtId="1" fontId="1" fillId="6" borderId="39" xfId="0" applyNumberFormat="1" applyFont="1" applyFill="1" applyBorder="1" applyAlignment="1">
      <alignment horizontal="center" vertical="center"/>
    </xf>
    <xf numFmtId="44" fontId="1" fillId="6" borderId="39" xfId="1" applyFont="1" applyFill="1" applyBorder="1" applyAlignment="1">
      <alignment vertical="center"/>
    </xf>
    <xf numFmtId="44" fontId="1" fillId="6" borderId="39" xfId="1" applyFont="1" applyFill="1" applyBorder="1" applyAlignment="1" applyProtection="1">
      <alignment vertical="center"/>
      <protection locked="0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44" fontId="1" fillId="6" borderId="0" xfId="1" applyFont="1" applyFill="1" applyBorder="1" applyAlignment="1">
      <alignment vertical="center"/>
    </xf>
    <xf numFmtId="164" fontId="1" fillId="6" borderId="43" xfId="0" applyNumberFormat="1" applyFont="1" applyFill="1" applyBorder="1" applyAlignment="1">
      <alignment horizontal="center" vertical="center"/>
    </xf>
    <xf numFmtId="44" fontId="1" fillId="6" borderId="40" xfId="1" applyFont="1" applyFill="1" applyBorder="1" applyAlignment="1">
      <alignment vertical="center"/>
    </xf>
    <xf numFmtId="0" fontId="0" fillId="6" borderId="38" xfId="0" applyFill="1" applyBorder="1" applyAlignment="1">
      <alignment vertical="center"/>
    </xf>
    <xf numFmtId="1" fontId="1" fillId="6" borderId="0" xfId="0" applyNumberFormat="1" applyFont="1" applyFill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6" borderId="44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44" fontId="0" fillId="3" borderId="25" xfId="1" applyFont="1" applyFill="1" applyBorder="1" applyAlignment="1">
      <alignment vertical="center"/>
    </xf>
    <xf numFmtId="164" fontId="1" fillId="6" borderId="45" xfId="0" applyNumberFormat="1" applyFont="1" applyFill="1" applyBorder="1" applyAlignment="1">
      <alignment horizontal="center" vertical="center"/>
    </xf>
    <xf numFmtId="44" fontId="1" fillId="6" borderId="45" xfId="1" applyFont="1" applyFill="1" applyBorder="1" applyAlignment="1">
      <alignment vertical="center"/>
    </xf>
    <xf numFmtId="44" fontId="0" fillId="0" borderId="36" xfId="1" applyFont="1" applyBorder="1" applyAlignment="1">
      <alignment vertical="center"/>
    </xf>
    <xf numFmtId="0" fontId="0" fillId="0" borderId="35" xfId="0" applyBorder="1" applyAlignment="1">
      <alignment vertical="center"/>
    </xf>
    <xf numFmtId="44" fontId="1" fillId="6" borderId="0" xfId="0" applyNumberFormat="1" applyFont="1" applyFill="1" applyAlignment="1">
      <alignment vertical="center"/>
    </xf>
    <xf numFmtId="44" fontId="1" fillId="6" borderId="40" xfId="0" applyNumberFormat="1" applyFont="1" applyFill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0" fillId="6" borderId="48" xfId="0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0" fillId="6" borderId="10" xfId="0" applyFill="1" applyBorder="1" applyAlignment="1">
      <alignment horizontal="center" vertical="center"/>
    </xf>
    <xf numFmtId="0" fontId="0" fillId="6" borderId="10" xfId="0" applyFill="1" applyBorder="1" applyAlignment="1">
      <alignment vertical="center"/>
    </xf>
    <xf numFmtId="0" fontId="1" fillId="6" borderId="10" xfId="0" applyFont="1" applyFill="1" applyBorder="1" applyAlignment="1">
      <alignment horizontal="center" vertical="center"/>
    </xf>
    <xf numFmtId="44" fontId="1" fillId="6" borderId="49" xfId="1" applyFont="1" applyFill="1" applyBorder="1" applyAlignment="1">
      <alignment vertical="center"/>
    </xf>
    <xf numFmtId="44" fontId="0" fillId="2" borderId="43" xfId="1" applyFont="1" applyFill="1" applyBorder="1" applyAlignment="1">
      <alignment vertical="center"/>
    </xf>
    <xf numFmtId="0" fontId="0" fillId="3" borderId="50" xfId="0" applyFill="1" applyBorder="1" applyAlignment="1">
      <alignment horizontal="center" vertical="center"/>
    </xf>
    <xf numFmtId="0" fontId="11" fillId="0" borderId="51" xfId="0" applyFont="1" applyBorder="1"/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7" borderId="54" xfId="0" applyFont="1" applyFill="1" applyBorder="1" applyAlignment="1">
      <alignment vertical="center"/>
    </xf>
    <xf numFmtId="2" fontId="0" fillId="7" borderId="55" xfId="0" applyNumberFormat="1" applyFill="1" applyBorder="1" applyAlignment="1">
      <alignment horizontal="center" vertical="center"/>
    </xf>
    <xf numFmtId="44" fontId="8" fillId="2" borderId="15" xfId="0" applyNumberFormat="1" applyFont="1" applyFill="1" applyBorder="1" applyAlignment="1">
      <alignment horizontal="right" vertical="center"/>
    </xf>
    <xf numFmtId="164" fontId="1" fillId="6" borderId="49" xfId="0" applyNumberFormat="1" applyFont="1" applyFill="1" applyBorder="1" applyAlignment="1">
      <alignment horizontal="center" vertical="center"/>
    </xf>
    <xf numFmtId="0" fontId="8" fillId="7" borderId="56" xfId="0" applyFont="1" applyFill="1" applyBorder="1" applyAlignment="1">
      <alignment horizontal="center" vertical="center"/>
    </xf>
    <xf numFmtId="44" fontId="8" fillId="7" borderId="56" xfId="1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1" fillId="0" borderId="33" xfId="0" applyFont="1" applyBorder="1"/>
    <xf numFmtId="0" fontId="0" fillId="0" borderId="51" xfId="0" applyBorder="1" applyAlignment="1">
      <alignment vertical="center"/>
    </xf>
    <xf numFmtId="0" fontId="11" fillId="0" borderId="34" xfId="0" applyFont="1" applyBorder="1"/>
    <xf numFmtId="0" fontId="0" fillId="0" borderId="51" xfId="0" applyBorder="1"/>
    <xf numFmtId="0" fontId="0" fillId="0" borderId="6" xfId="0" applyBorder="1" applyAlignment="1">
      <alignment horizontal="left"/>
    </xf>
    <xf numFmtId="0" fontId="1" fillId="0" borderId="29" xfId="0" applyFont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9" xfId="0" applyFont="1" applyBorder="1"/>
    <xf numFmtId="0" fontId="12" fillId="3" borderId="24" xfId="0" applyFont="1" applyFill="1" applyBorder="1" applyAlignment="1">
      <alignment vertical="center"/>
    </xf>
    <xf numFmtId="0" fontId="12" fillId="3" borderId="24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0" fillId="5" borderId="0" xfId="0" applyFill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center"/>
    </xf>
    <xf numFmtId="0" fontId="1" fillId="0" borderId="61" xfId="0" applyFont="1" applyBorder="1" applyAlignment="1">
      <alignment horizontal="left" vertical="center"/>
    </xf>
    <xf numFmtId="0" fontId="0" fillId="0" borderId="0" xfId="0" applyFill="1" applyAlignment="1">
      <alignment vertical="center"/>
    </xf>
  </cellXfs>
  <cellStyles count="2">
    <cellStyle name="Currency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FAB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750094</xdr:colOff>
      <xdr:row>1</xdr:row>
      <xdr:rowOff>47625</xdr:rowOff>
    </xdr:from>
    <xdr:to>
      <xdr:col>17</xdr:col>
      <xdr:colOff>799619</xdr:colOff>
      <xdr:row>2</xdr:row>
      <xdr:rowOff>1094240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4689A9-9375-4726-8A22-75C8D7BEC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95157" y="250031"/>
          <a:ext cx="894868" cy="1546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771525</xdr:colOff>
      <xdr:row>1</xdr:row>
      <xdr:rowOff>38100</xdr:rowOff>
    </xdr:from>
    <xdr:to>
      <xdr:col>11</xdr:col>
      <xdr:colOff>818668</xdr:colOff>
      <xdr:row>2</xdr:row>
      <xdr:rowOff>1079953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C05850-8D01-4FD9-A9F4-B8A5117E1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01625" y="238125"/>
          <a:ext cx="894868" cy="15466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762000</xdr:colOff>
      <xdr:row>1</xdr:row>
      <xdr:rowOff>38100</xdr:rowOff>
    </xdr:from>
    <xdr:to>
      <xdr:col>11</xdr:col>
      <xdr:colOff>809143</xdr:colOff>
      <xdr:row>2</xdr:row>
      <xdr:rowOff>1079953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93CE6F-F1C9-417C-A07E-AE233BA4D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92100" y="238125"/>
          <a:ext cx="894868" cy="1546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CC8A6-AAA0-415F-AF7F-38572B38C574}">
  <dimension ref="B1:U306"/>
  <sheetViews>
    <sheetView tabSelected="1" zoomScale="80" zoomScaleNormal="80" workbookViewId="0">
      <pane ySplit="5" topLeftCell="A6" activePane="bottomLeft" state="frozen"/>
      <selection pane="bottomLeft" activeCell="M7" sqref="M7"/>
    </sheetView>
  </sheetViews>
  <sheetFormatPr defaultRowHeight="15" x14ac:dyDescent="0.25"/>
  <cols>
    <col min="1" max="1" width="3.140625" style="17" customWidth="1"/>
    <col min="2" max="2" width="9.140625" style="41"/>
    <col min="3" max="3" width="27.140625" style="17" customWidth="1"/>
    <col min="4" max="4" width="12.7109375" style="17" customWidth="1"/>
    <col min="5" max="5" width="82.42578125" style="17" customWidth="1"/>
    <col min="6" max="6" width="12.28515625" style="41" customWidth="1"/>
    <col min="7" max="10" width="9.140625" style="41"/>
    <col min="11" max="12" width="12.7109375" style="41" customWidth="1"/>
    <col min="13" max="13" width="12.7109375" style="117" customWidth="1"/>
    <col min="14" max="14" width="20.7109375" style="117" customWidth="1"/>
    <col min="15" max="15" width="5.7109375" style="117" customWidth="1"/>
    <col min="16" max="16" width="26.7109375" style="118" customWidth="1"/>
    <col min="17" max="18" width="12.7109375" style="119" customWidth="1"/>
    <col min="19" max="16384" width="9.140625" style="17"/>
  </cols>
  <sheetData>
    <row r="1" spans="2:21" ht="15.75" thickBot="1" x14ac:dyDescent="0.3"/>
    <row r="2" spans="2:21" ht="39.950000000000003" customHeight="1" x14ac:dyDescent="0.45">
      <c r="B2" s="197" t="s">
        <v>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9"/>
    </row>
    <row r="3" spans="2:21" ht="90" customHeight="1" thickBot="1" x14ac:dyDescent="0.3">
      <c r="B3" s="200" t="s">
        <v>257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2"/>
      <c r="P3" s="201"/>
      <c r="Q3" s="201"/>
      <c r="R3" s="203"/>
    </row>
    <row r="4" spans="2:21" ht="16.5" customHeight="1" x14ac:dyDescent="0.25">
      <c r="B4" s="222" t="s">
        <v>258</v>
      </c>
      <c r="C4" s="224" t="s">
        <v>259</v>
      </c>
      <c r="D4" s="208" t="s">
        <v>260</v>
      </c>
      <c r="E4" s="226" t="s">
        <v>261</v>
      </c>
      <c r="F4" s="204" t="s">
        <v>262</v>
      </c>
      <c r="G4" s="206"/>
      <c r="H4" s="212" t="s">
        <v>263</v>
      </c>
      <c r="I4" s="213"/>
      <c r="J4" s="214"/>
      <c r="K4" s="215" t="s">
        <v>264</v>
      </c>
      <c r="L4" s="216"/>
      <c r="M4" s="216"/>
      <c r="N4" s="217"/>
      <c r="O4" s="42"/>
      <c r="P4" s="218" t="s">
        <v>265</v>
      </c>
      <c r="Q4" s="218"/>
      <c r="R4" s="219"/>
    </row>
    <row r="5" spans="2:21" ht="33" customHeight="1" thickBot="1" x14ac:dyDescent="0.3">
      <c r="B5" s="223"/>
      <c r="C5" s="225"/>
      <c r="D5" s="209"/>
      <c r="E5" s="227"/>
      <c r="F5" s="9" t="s">
        <v>266</v>
      </c>
      <c r="G5" s="10" t="s">
        <v>267</v>
      </c>
      <c r="H5" s="10" t="s">
        <v>268</v>
      </c>
      <c r="I5" s="10" t="s">
        <v>269</v>
      </c>
      <c r="J5" s="11" t="s">
        <v>270</v>
      </c>
      <c r="K5" s="7" t="s">
        <v>271</v>
      </c>
      <c r="L5" s="8" t="s">
        <v>272</v>
      </c>
      <c r="M5" s="10" t="s">
        <v>273</v>
      </c>
      <c r="N5" s="12" t="s">
        <v>274</v>
      </c>
      <c r="O5" s="13"/>
      <c r="P5" s="14" t="s">
        <v>275</v>
      </c>
      <c r="Q5" s="15" t="s">
        <v>272</v>
      </c>
      <c r="R5" s="16" t="s">
        <v>271</v>
      </c>
    </row>
    <row r="6" spans="2:21" ht="24.95" customHeight="1" x14ac:dyDescent="0.25">
      <c r="B6" s="18"/>
      <c r="C6" s="19" t="s">
        <v>281</v>
      </c>
      <c r="D6" s="19"/>
      <c r="E6" s="20"/>
      <c r="F6" s="21"/>
      <c r="G6" s="21"/>
      <c r="H6" s="21"/>
      <c r="I6" s="21"/>
      <c r="J6" s="21"/>
      <c r="K6" s="21"/>
      <c r="L6" s="21"/>
      <c r="M6" s="20"/>
      <c r="N6" s="20"/>
      <c r="O6" s="22"/>
      <c r="P6" s="20"/>
      <c r="Q6" s="21"/>
      <c r="R6" s="23"/>
    </row>
    <row r="7" spans="2:21" x14ac:dyDescent="0.25">
      <c r="B7" s="43" t="s">
        <v>82</v>
      </c>
      <c r="C7" s="44" t="s">
        <v>2</v>
      </c>
      <c r="D7" s="24"/>
      <c r="E7" s="45" t="s">
        <v>6</v>
      </c>
      <c r="F7" s="43">
        <v>74685</v>
      </c>
      <c r="G7" s="25">
        <v>74715</v>
      </c>
      <c r="H7" s="25">
        <f t="shared" ref="H7:H75" si="0">G7-F7</f>
        <v>30</v>
      </c>
      <c r="I7" s="25">
        <v>2</v>
      </c>
      <c r="J7" s="46"/>
      <c r="K7" s="43">
        <f>H7*I7</f>
        <v>60</v>
      </c>
      <c r="L7" s="47" t="s">
        <v>7</v>
      </c>
      <c r="M7" s="48"/>
      <c r="N7" s="49">
        <f>K7*M7</f>
        <v>0</v>
      </c>
      <c r="O7" s="50"/>
      <c r="P7" s="17"/>
      <c r="Q7" s="47"/>
      <c r="R7" s="51"/>
      <c r="U7" s="228"/>
    </row>
    <row r="8" spans="2:21" x14ac:dyDescent="0.25">
      <c r="B8" s="43" t="s">
        <v>87</v>
      </c>
      <c r="C8" s="52" t="s">
        <v>2</v>
      </c>
      <c r="D8" s="25"/>
      <c r="E8" s="53" t="s">
        <v>6</v>
      </c>
      <c r="F8" s="43">
        <v>75535</v>
      </c>
      <c r="G8" s="25">
        <v>75640</v>
      </c>
      <c r="H8" s="25">
        <f t="shared" si="0"/>
        <v>105</v>
      </c>
      <c r="I8" s="25">
        <v>1.5</v>
      </c>
      <c r="J8" s="46"/>
      <c r="K8" s="43">
        <f t="shared" ref="K8:K37" si="1">H8*I8</f>
        <v>157.5</v>
      </c>
      <c r="L8" s="47" t="s">
        <v>7</v>
      </c>
      <c r="M8" s="54"/>
      <c r="N8" s="55">
        <f>K8*M8</f>
        <v>0</v>
      </c>
      <c r="O8" s="50"/>
      <c r="P8" s="17"/>
      <c r="Q8" s="47"/>
      <c r="R8" s="56"/>
      <c r="U8" s="228"/>
    </row>
    <row r="9" spans="2:21" x14ac:dyDescent="0.25">
      <c r="B9" s="43" t="s">
        <v>97</v>
      </c>
      <c r="C9" s="52" t="s">
        <v>2</v>
      </c>
      <c r="D9" s="25"/>
      <c r="E9" s="53" t="s">
        <v>6</v>
      </c>
      <c r="F9" s="43">
        <v>76160</v>
      </c>
      <c r="G9" s="25">
        <v>76190</v>
      </c>
      <c r="H9" s="25">
        <f t="shared" si="0"/>
        <v>30</v>
      </c>
      <c r="I9" s="25">
        <v>5</v>
      </c>
      <c r="J9" s="46"/>
      <c r="K9" s="43">
        <f t="shared" si="1"/>
        <v>150</v>
      </c>
      <c r="L9" s="47" t="s">
        <v>7</v>
      </c>
      <c r="M9" s="54"/>
      <c r="N9" s="55">
        <f t="shared" ref="N9:N75" si="2">K9*M9</f>
        <v>0</v>
      </c>
      <c r="O9" s="50"/>
      <c r="P9" s="17"/>
      <c r="Q9" s="47"/>
      <c r="R9" s="56"/>
      <c r="U9" s="228"/>
    </row>
    <row r="10" spans="2:21" x14ac:dyDescent="0.25">
      <c r="B10" s="43" t="s">
        <v>101</v>
      </c>
      <c r="C10" s="52" t="s">
        <v>2</v>
      </c>
      <c r="D10" s="25"/>
      <c r="E10" s="53" t="s">
        <v>6</v>
      </c>
      <c r="F10" s="43">
        <v>77055</v>
      </c>
      <c r="G10" s="25">
        <v>77085</v>
      </c>
      <c r="H10" s="25">
        <f t="shared" si="0"/>
        <v>30</v>
      </c>
      <c r="I10" s="25">
        <v>1.5</v>
      </c>
      <c r="J10" s="46"/>
      <c r="K10" s="43">
        <f t="shared" si="1"/>
        <v>45</v>
      </c>
      <c r="L10" s="47" t="s">
        <v>7</v>
      </c>
      <c r="M10" s="54"/>
      <c r="N10" s="55">
        <f t="shared" si="2"/>
        <v>0</v>
      </c>
      <c r="O10" s="50"/>
      <c r="P10" s="17"/>
      <c r="Q10" s="47"/>
      <c r="R10" s="56"/>
      <c r="U10" s="228"/>
    </row>
    <row r="11" spans="2:21" x14ac:dyDescent="0.25">
      <c r="B11" s="43" t="s">
        <v>110</v>
      </c>
      <c r="C11" s="52" t="s">
        <v>2</v>
      </c>
      <c r="D11" s="25"/>
      <c r="E11" s="53" t="s">
        <v>6</v>
      </c>
      <c r="F11" s="43">
        <v>79375</v>
      </c>
      <c r="G11" s="25">
        <v>79405</v>
      </c>
      <c r="H11" s="25">
        <f t="shared" si="0"/>
        <v>30</v>
      </c>
      <c r="I11" s="25">
        <v>5</v>
      </c>
      <c r="J11" s="46"/>
      <c r="K11" s="43">
        <f>H11*I11</f>
        <v>150</v>
      </c>
      <c r="L11" s="47" t="s">
        <v>7</v>
      </c>
      <c r="M11" s="54"/>
      <c r="N11" s="55">
        <f t="shared" si="2"/>
        <v>0</v>
      </c>
      <c r="O11" s="50"/>
      <c r="P11" s="17"/>
      <c r="Q11" s="47"/>
      <c r="R11" s="56"/>
      <c r="U11" s="228"/>
    </row>
    <row r="12" spans="2:21" x14ac:dyDescent="0.25">
      <c r="B12" s="43" t="s">
        <v>115</v>
      </c>
      <c r="C12" s="52" t="s">
        <v>2</v>
      </c>
      <c r="D12" s="25"/>
      <c r="E12" s="53" t="s">
        <v>6</v>
      </c>
      <c r="F12" s="43">
        <v>80720</v>
      </c>
      <c r="G12" s="25">
        <v>80750</v>
      </c>
      <c r="H12" s="25">
        <f t="shared" si="0"/>
        <v>30</v>
      </c>
      <c r="I12" s="25">
        <v>2</v>
      </c>
      <c r="J12" s="46"/>
      <c r="K12" s="43">
        <f t="shared" si="1"/>
        <v>60</v>
      </c>
      <c r="L12" s="47" t="s">
        <v>7</v>
      </c>
      <c r="M12" s="54"/>
      <c r="N12" s="55">
        <f t="shared" si="2"/>
        <v>0</v>
      </c>
      <c r="O12" s="50"/>
      <c r="P12" s="17"/>
      <c r="Q12" s="47"/>
      <c r="R12" s="56"/>
      <c r="U12" s="228"/>
    </row>
    <row r="13" spans="2:21" x14ac:dyDescent="0.25">
      <c r="B13" s="43" t="s">
        <v>121</v>
      </c>
      <c r="C13" s="52" t="s">
        <v>2</v>
      </c>
      <c r="D13" s="25"/>
      <c r="E13" s="53" t="s">
        <v>6</v>
      </c>
      <c r="F13" s="43">
        <v>82520</v>
      </c>
      <c r="G13" s="25">
        <v>82550</v>
      </c>
      <c r="H13" s="25">
        <f t="shared" si="0"/>
        <v>30</v>
      </c>
      <c r="I13" s="25">
        <v>2</v>
      </c>
      <c r="J13" s="46"/>
      <c r="K13" s="43">
        <f t="shared" si="1"/>
        <v>60</v>
      </c>
      <c r="L13" s="47" t="s">
        <v>7</v>
      </c>
      <c r="M13" s="54"/>
      <c r="N13" s="55">
        <f t="shared" si="2"/>
        <v>0</v>
      </c>
      <c r="O13" s="50"/>
      <c r="P13" s="17"/>
      <c r="Q13" s="47"/>
      <c r="R13" s="56"/>
      <c r="U13" s="228"/>
    </row>
    <row r="14" spans="2:21" x14ac:dyDescent="0.25">
      <c r="B14" s="43" t="s">
        <v>123</v>
      </c>
      <c r="C14" s="52" t="s">
        <v>2</v>
      </c>
      <c r="D14" s="25"/>
      <c r="E14" s="53" t="s">
        <v>6</v>
      </c>
      <c r="F14" s="43">
        <v>83065</v>
      </c>
      <c r="G14" s="25">
        <v>83095</v>
      </c>
      <c r="H14" s="25">
        <f t="shared" si="0"/>
        <v>30</v>
      </c>
      <c r="I14" s="25">
        <v>4.2</v>
      </c>
      <c r="J14" s="46"/>
      <c r="K14" s="43">
        <f t="shared" si="1"/>
        <v>126</v>
      </c>
      <c r="L14" s="47" t="s">
        <v>7</v>
      </c>
      <c r="M14" s="54"/>
      <c r="N14" s="55">
        <f t="shared" si="2"/>
        <v>0</v>
      </c>
      <c r="O14" s="50"/>
      <c r="P14" s="17"/>
      <c r="Q14" s="47"/>
      <c r="R14" s="56"/>
      <c r="U14" s="228"/>
    </row>
    <row r="15" spans="2:21" x14ac:dyDescent="0.25">
      <c r="B15" s="43" t="s">
        <v>5</v>
      </c>
      <c r="C15" s="52" t="s">
        <v>2</v>
      </c>
      <c r="D15" s="25"/>
      <c r="E15" s="53" t="s">
        <v>6</v>
      </c>
      <c r="F15" s="43">
        <v>83425</v>
      </c>
      <c r="G15" s="25">
        <v>83430</v>
      </c>
      <c r="H15" s="25">
        <f t="shared" si="0"/>
        <v>5</v>
      </c>
      <c r="I15" s="25">
        <v>2</v>
      </c>
      <c r="J15" s="46"/>
      <c r="K15" s="43">
        <f t="shared" si="1"/>
        <v>10</v>
      </c>
      <c r="L15" s="47" t="s">
        <v>7</v>
      </c>
      <c r="M15" s="54"/>
      <c r="N15" s="55">
        <f t="shared" si="2"/>
        <v>0</v>
      </c>
      <c r="O15" s="50"/>
      <c r="P15" s="17"/>
      <c r="Q15" s="47"/>
      <c r="R15" s="56"/>
      <c r="U15" s="228"/>
    </row>
    <row r="16" spans="2:21" x14ac:dyDescent="0.25">
      <c r="B16" s="43" t="s">
        <v>128</v>
      </c>
      <c r="C16" s="52" t="s">
        <v>2</v>
      </c>
      <c r="D16" s="25"/>
      <c r="E16" s="53" t="s">
        <v>6</v>
      </c>
      <c r="F16" s="43">
        <v>86730</v>
      </c>
      <c r="G16" s="25">
        <v>86760</v>
      </c>
      <c r="H16" s="25">
        <f t="shared" si="0"/>
        <v>30</v>
      </c>
      <c r="I16" s="25">
        <v>9.5</v>
      </c>
      <c r="J16" s="46"/>
      <c r="K16" s="43">
        <f t="shared" si="1"/>
        <v>285</v>
      </c>
      <c r="L16" s="47" t="s">
        <v>7</v>
      </c>
      <c r="M16" s="54"/>
      <c r="N16" s="55">
        <f t="shared" si="2"/>
        <v>0</v>
      </c>
      <c r="O16" s="50"/>
      <c r="P16" s="17"/>
      <c r="Q16" s="47"/>
      <c r="R16" s="56"/>
      <c r="U16" s="228"/>
    </row>
    <row r="17" spans="2:21" x14ac:dyDescent="0.25">
      <c r="B17" s="43" t="s">
        <v>130</v>
      </c>
      <c r="C17" s="52" t="s">
        <v>2</v>
      </c>
      <c r="D17" s="25"/>
      <c r="E17" s="53" t="s">
        <v>6</v>
      </c>
      <c r="F17" s="43">
        <v>86985</v>
      </c>
      <c r="G17" s="25">
        <v>87015</v>
      </c>
      <c r="H17" s="25">
        <f t="shared" si="0"/>
        <v>30</v>
      </c>
      <c r="I17" s="25">
        <v>4</v>
      </c>
      <c r="J17" s="46"/>
      <c r="K17" s="43">
        <f t="shared" si="1"/>
        <v>120</v>
      </c>
      <c r="L17" s="47" t="s">
        <v>7</v>
      </c>
      <c r="M17" s="54"/>
      <c r="N17" s="55">
        <f t="shared" si="2"/>
        <v>0</v>
      </c>
      <c r="O17" s="50"/>
      <c r="P17" s="17"/>
      <c r="Q17" s="47"/>
      <c r="R17" s="56"/>
      <c r="U17" s="228"/>
    </row>
    <row r="18" spans="2:21" x14ac:dyDescent="0.25">
      <c r="B18" s="43" t="s">
        <v>132</v>
      </c>
      <c r="C18" s="52" t="s">
        <v>2</v>
      </c>
      <c r="D18" s="25"/>
      <c r="E18" s="53" t="s">
        <v>6</v>
      </c>
      <c r="F18" s="43">
        <v>87145</v>
      </c>
      <c r="G18" s="25">
        <v>87175</v>
      </c>
      <c r="H18" s="25">
        <f t="shared" si="0"/>
        <v>30</v>
      </c>
      <c r="I18" s="25">
        <v>2</v>
      </c>
      <c r="J18" s="46"/>
      <c r="K18" s="43">
        <f t="shared" si="1"/>
        <v>60</v>
      </c>
      <c r="L18" s="47" t="s">
        <v>7</v>
      </c>
      <c r="M18" s="54"/>
      <c r="N18" s="55">
        <f t="shared" si="2"/>
        <v>0</v>
      </c>
      <c r="O18" s="50"/>
      <c r="P18" s="17"/>
      <c r="Q18" s="47"/>
      <c r="R18" s="56"/>
      <c r="U18" s="228"/>
    </row>
    <row r="19" spans="2:21" x14ac:dyDescent="0.25">
      <c r="B19" s="43" t="s">
        <v>134</v>
      </c>
      <c r="C19" s="52" t="s">
        <v>2</v>
      </c>
      <c r="D19" s="25"/>
      <c r="E19" s="53" t="s">
        <v>6</v>
      </c>
      <c r="F19" s="43">
        <v>87165</v>
      </c>
      <c r="G19" s="25">
        <v>87195</v>
      </c>
      <c r="H19" s="25">
        <f t="shared" si="0"/>
        <v>30</v>
      </c>
      <c r="I19" s="25">
        <v>2</v>
      </c>
      <c r="J19" s="46"/>
      <c r="K19" s="43">
        <f t="shared" si="1"/>
        <v>60</v>
      </c>
      <c r="L19" s="47" t="s">
        <v>7</v>
      </c>
      <c r="M19" s="54"/>
      <c r="N19" s="55">
        <f t="shared" si="2"/>
        <v>0</v>
      </c>
      <c r="O19" s="50"/>
      <c r="P19" s="17"/>
      <c r="Q19" s="47"/>
      <c r="R19" s="56"/>
      <c r="U19" s="228"/>
    </row>
    <row r="20" spans="2:21" x14ac:dyDescent="0.25">
      <c r="B20" s="43" t="s">
        <v>136</v>
      </c>
      <c r="C20" s="52" t="s">
        <v>2</v>
      </c>
      <c r="D20" s="25"/>
      <c r="E20" s="53" t="s">
        <v>6</v>
      </c>
      <c r="F20" s="43">
        <v>87670</v>
      </c>
      <c r="G20" s="25">
        <v>87700</v>
      </c>
      <c r="H20" s="25">
        <f t="shared" si="0"/>
        <v>30</v>
      </c>
      <c r="I20" s="25">
        <v>4</v>
      </c>
      <c r="J20" s="46"/>
      <c r="K20" s="43">
        <f t="shared" si="1"/>
        <v>120</v>
      </c>
      <c r="L20" s="47" t="s">
        <v>7</v>
      </c>
      <c r="M20" s="54"/>
      <c r="N20" s="55">
        <f t="shared" si="2"/>
        <v>0</v>
      </c>
      <c r="O20" s="50"/>
      <c r="P20" s="17"/>
      <c r="Q20" s="47"/>
      <c r="R20" s="56"/>
      <c r="U20" s="228"/>
    </row>
    <row r="21" spans="2:21" x14ac:dyDescent="0.25">
      <c r="B21" s="43" t="s">
        <v>145</v>
      </c>
      <c r="C21" s="52" t="s">
        <v>2</v>
      </c>
      <c r="D21" s="25"/>
      <c r="E21" s="53" t="s">
        <v>6</v>
      </c>
      <c r="F21" s="43">
        <v>95215</v>
      </c>
      <c r="G21" s="25">
        <v>95260</v>
      </c>
      <c r="H21" s="25">
        <f t="shared" si="0"/>
        <v>45</v>
      </c>
      <c r="I21" s="25">
        <v>1.8</v>
      </c>
      <c r="J21" s="46"/>
      <c r="K21" s="43">
        <f t="shared" si="1"/>
        <v>81</v>
      </c>
      <c r="L21" s="47" t="s">
        <v>7</v>
      </c>
      <c r="M21" s="54"/>
      <c r="N21" s="55">
        <f t="shared" si="2"/>
        <v>0</v>
      </c>
      <c r="O21" s="50"/>
      <c r="P21" s="17"/>
      <c r="Q21" s="47"/>
      <c r="R21" s="56"/>
      <c r="U21" s="228"/>
    </row>
    <row r="22" spans="2:21" x14ac:dyDescent="0.25">
      <c r="B22" s="43" t="s">
        <v>146</v>
      </c>
      <c r="C22" s="52" t="s">
        <v>2</v>
      </c>
      <c r="D22" s="25"/>
      <c r="E22" s="53" t="s">
        <v>6</v>
      </c>
      <c r="F22" s="43">
        <v>97685</v>
      </c>
      <c r="G22" s="25">
        <v>97734</v>
      </c>
      <c r="H22" s="25">
        <f t="shared" si="0"/>
        <v>49</v>
      </c>
      <c r="I22" s="25">
        <v>4</v>
      </c>
      <c r="J22" s="46"/>
      <c r="K22" s="43">
        <f t="shared" si="1"/>
        <v>196</v>
      </c>
      <c r="L22" s="47" t="s">
        <v>7</v>
      </c>
      <c r="M22" s="54"/>
      <c r="N22" s="55">
        <f t="shared" si="2"/>
        <v>0</v>
      </c>
      <c r="O22" s="50"/>
      <c r="P22" s="17"/>
      <c r="Q22" s="47"/>
      <c r="R22" s="56"/>
      <c r="U22" s="228"/>
    </row>
    <row r="23" spans="2:21" x14ac:dyDescent="0.25">
      <c r="B23" s="43" t="s">
        <v>150</v>
      </c>
      <c r="C23" s="52" t="s">
        <v>2</v>
      </c>
      <c r="D23" s="25"/>
      <c r="E23" s="53" t="s">
        <v>6</v>
      </c>
      <c r="F23" s="43">
        <v>98035</v>
      </c>
      <c r="G23" s="25">
        <v>98065</v>
      </c>
      <c r="H23" s="25">
        <f t="shared" si="0"/>
        <v>30</v>
      </c>
      <c r="I23" s="25">
        <v>4</v>
      </c>
      <c r="J23" s="46"/>
      <c r="K23" s="43">
        <f t="shared" si="1"/>
        <v>120</v>
      </c>
      <c r="L23" s="47" t="s">
        <v>7</v>
      </c>
      <c r="M23" s="54"/>
      <c r="N23" s="55">
        <f t="shared" si="2"/>
        <v>0</v>
      </c>
      <c r="O23" s="50"/>
      <c r="P23" s="17"/>
      <c r="Q23" s="47"/>
      <c r="R23" s="56"/>
      <c r="U23" s="228"/>
    </row>
    <row r="24" spans="2:21" x14ac:dyDescent="0.25">
      <c r="B24" s="43" t="s">
        <v>8</v>
      </c>
      <c r="C24" s="52" t="s">
        <v>2</v>
      </c>
      <c r="D24" s="25"/>
      <c r="E24" s="53" t="s">
        <v>6</v>
      </c>
      <c r="F24" s="43">
        <v>119710</v>
      </c>
      <c r="G24" s="25">
        <v>119980</v>
      </c>
      <c r="H24" s="25">
        <f t="shared" si="0"/>
        <v>270</v>
      </c>
      <c r="I24" s="25">
        <v>1</v>
      </c>
      <c r="J24" s="46"/>
      <c r="K24" s="43">
        <f t="shared" si="1"/>
        <v>270</v>
      </c>
      <c r="L24" s="47" t="s">
        <v>7</v>
      </c>
      <c r="M24" s="54"/>
      <c r="N24" s="55">
        <f t="shared" si="2"/>
        <v>0</v>
      </c>
      <c r="O24" s="50"/>
      <c r="P24" s="17"/>
      <c r="Q24" s="47"/>
      <c r="R24" s="56"/>
      <c r="U24" s="228"/>
    </row>
    <row r="25" spans="2:21" x14ac:dyDescent="0.25">
      <c r="B25" s="43" t="s">
        <v>11</v>
      </c>
      <c r="C25" s="52" t="s">
        <v>2</v>
      </c>
      <c r="D25" s="25"/>
      <c r="E25" s="53" t="s">
        <v>6</v>
      </c>
      <c r="F25" s="43">
        <v>120530</v>
      </c>
      <c r="G25" s="25">
        <v>120630</v>
      </c>
      <c r="H25" s="25">
        <f t="shared" si="0"/>
        <v>100</v>
      </c>
      <c r="I25" s="25">
        <v>1</v>
      </c>
      <c r="J25" s="46"/>
      <c r="K25" s="43">
        <f t="shared" si="1"/>
        <v>100</v>
      </c>
      <c r="L25" s="47" t="s">
        <v>7</v>
      </c>
      <c r="M25" s="54"/>
      <c r="N25" s="55">
        <f t="shared" si="2"/>
        <v>0</v>
      </c>
      <c r="O25" s="50"/>
      <c r="P25" s="17"/>
      <c r="Q25" s="47"/>
      <c r="R25" s="56"/>
      <c r="U25" s="228"/>
    </row>
    <row r="26" spans="2:21" x14ac:dyDescent="0.25">
      <c r="B26" s="43" t="s">
        <v>171</v>
      </c>
      <c r="C26" s="52" t="s">
        <v>2</v>
      </c>
      <c r="D26" s="25"/>
      <c r="E26" s="53" t="s">
        <v>6</v>
      </c>
      <c r="F26" s="43">
        <v>122015</v>
      </c>
      <c r="G26" s="25">
        <v>122065</v>
      </c>
      <c r="H26" s="25">
        <f t="shared" si="0"/>
        <v>50</v>
      </c>
      <c r="I26" s="25">
        <v>1.5</v>
      </c>
      <c r="J26" s="46"/>
      <c r="K26" s="43">
        <f t="shared" si="1"/>
        <v>75</v>
      </c>
      <c r="L26" s="47" t="s">
        <v>7</v>
      </c>
      <c r="M26" s="54"/>
      <c r="N26" s="55">
        <f t="shared" si="2"/>
        <v>0</v>
      </c>
      <c r="O26" s="50"/>
      <c r="P26" s="17"/>
      <c r="Q26" s="47"/>
      <c r="R26" s="56"/>
      <c r="U26" s="228"/>
    </row>
    <row r="27" spans="2:21" x14ac:dyDescent="0.25">
      <c r="B27" s="43" t="s">
        <v>176</v>
      </c>
      <c r="C27" s="52" t="s">
        <v>2</v>
      </c>
      <c r="D27" s="25"/>
      <c r="E27" s="53" t="s">
        <v>6</v>
      </c>
      <c r="F27" s="43">
        <v>124980</v>
      </c>
      <c r="G27" s="25">
        <v>124990</v>
      </c>
      <c r="H27" s="25">
        <f t="shared" si="0"/>
        <v>10</v>
      </c>
      <c r="I27" s="25">
        <v>8</v>
      </c>
      <c r="J27" s="46"/>
      <c r="K27" s="43">
        <f t="shared" si="1"/>
        <v>80</v>
      </c>
      <c r="L27" s="47" t="s">
        <v>7</v>
      </c>
      <c r="M27" s="54"/>
      <c r="N27" s="55">
        <f t="shared" si="2"/>
        <v>0</v>
      </c>
      <c r="O27" s="50"/>
      <c r="P27" s="17"/>
      <c r="Q27" s="47"/>
      <c r="R27" s="56"/>
      <c r="U27" s="228"/>
    </row>
    <row r="28" spans="2:21" x14ac:dyDescent="0.25">
      <c r="B28" s="43" t="s">
        <v>207</v>
      </c>
      <c r="C28" s="52" t="s">
        <v>2</v>
      </c>
      <c r="D28" s="25"/>
      <c r="E28" s="53" t="s">
        <v>6</v>
      </c>
      <c r="F28" s="43">
        <v>157635</v>
      </c>
      <c r="G28" s="25">
        <v>157655</v>
      </c>
      <c r="H28" s="25">
        <f t="shared" si="0"/>
        <v>20</v>
      </c>
      <c r="I28" s="25">
        <v>1.5</v>
      </c>
      <c r="J28" s="46"/>
      <c r="K28" s="43">
        <f t="shared" si="1"/>
        <v>30</v>
      </c>
      <c r="L28" s="47" t="s">
        <v>7</v>
      </c>
      <c r="M28" s="54"/>
      <c r="N28" s="55">
        <f t="shared" si="2"/>
        <v>0</v>
      </c>
      <c r="O28" s="50"/>
      <c r="P28" s="17"/>
      <c r="Q28" s="47"/>
      <c r="R28" s="56"/>
      <c r="U28" s="228"/>
    </row>
    <row r="29" spans="2:21" x14ac:dyDescent="0.25">
      <c r="B29" s="43" t="s">
        <v>213</v>
      </c>
      <c r="C29" s="52" t="s">
        <v>2</v>
      </c>
      <c r="D29" s="25"/>
      <c r="E29" s="53" t="s">
        <v>6</v>
      </c>
      <c r="F29" s="43">
        <v>159765</v>
      </c>
      <c r="G29" s="25">
        <v>159784</v>
      </c>
      <c r="H29" s="25">
        <f t="shared" si="0"/>
        <v>19</v>
      </c>
      <c r="I29" s="25">
        <v>10</v>
      </c>
      <c r="J29" s="46"/>
      <c r="K29" s="43">
        <f t="shared" si="1"/>
        <v>190</v>
      </c>
      <c r="L29" s="47" t="s">
        <v>7</v>
      </c>
      <c r="M29" s="54"/>
      <c r="N29" s="55">
        <f t="shared" si="2"/>
        <v>0</v>
      </c>
      <c r="O29" s="50"/>
      <c r="P29" s="17"/>
      <c r="Q29" s="47"/>
      <c r="R29" s="56"/>
      <c r="U29" s="228"/>
    </row>
    <row r="30" spans="2:21" x14ac:dyDescent="0.25">
      <c r="B30" s="43" t="s">
        <v>215</v>
      </c>
      <c r="C30" s="52" t="s">
        <v>2</v>
      </c>
      <c r="D30" s="25"/>
      <c r="E30" s="53" t="s">
        <v>6</v>
      </c>
      <c r="F30" s="43">
        <v>159795</v>
      </c>
      <c r="G30" s="25">
        <v>159820</v>
      </c>
      <c r="H30" s="25">
        <f t="shared" si="0"/>
        <v>25</v>
      </c>
      <c r="I30" s="25">
        <v>3</v>
      </c>
      <c r="J30" s="46"/>
      <c r="K30" s="43">
        <f t="shared" si="1"/>
        <v>75</v>
      </c>
      <c r="L30" s="47" t="s">
        <v>7</v>
      </c>
      <c r="M30" s="54"/>
      <c r="N30" s="55">
        <f t="shared" si="2"/>
        <v>0</v>
      </c>
      <c r="O30" s="50"/>
      <c r="P30" s="17"/>
      <c r="Q30" s="47"/>
      <c r="R30" s="56"/>
    </row>
    <row r="31" spans="2:21" x14ac:dyDescent="0.25">
      <c r="B31" s="43" t="s">
        <v>246</v>
      </c>
      <c r="C31" s="52" t="s">
        <v>2</v>
      </c>
      <c r="D31" s="25"/>
      <c r="E31" s="53" t="s">
        <v>6</v>
      </c>
      <c r="F31" s="43">
        <v>192825</v>
      </c>
      <c r="G31" s="25">
        <v>193011</v>
      </c>
      <c r="H31" s="25">
        <f t="shared" si="0"/>
        <v>186</v>
      </c>
      <c r="I31" s="25">
        <v>10</v>
      </c>
      <c r="J31" s="46"/>
      <c r="K31" s="43">
        <f t="shared" si="1"/>
        <v>1860</v>
      </c>
      <c r="L31" s="47" t="s">
        <v>7</v>
      </c>
      <c r="M31" s="54"/>
      <c r="N31" s="55">
        <f t="shared" si="2"/>
        <v>0</v>
      </c>
      <c r="O31" s="50"/>
      <c r="P31" s="17"/>
      <c r="Q31" s="47"/>
      <c r="R31" s="56"/>
    </row>
    <row r="32" spans="2:21" x14ac:dyDescent="0.25">
      <c r="B32" s="43" t="s">
        <v>249</v>
      </c>
      <c r="C32" s="52" t="s">
        <v>2</v>
      </c>
      <c r="D32" s="25"/>
      <c r="E32" s="53" t="s">
        <v>6</v>
      </c>
      <c r="F32" s="43">
        <v>192945</v>
      </c>
      <c r="G32" s="25">
        <v>193005</v>
      </c>
      <c r="H32" s="25">
        <f t="shared" si="0"/>
        <v>60</v>
      </c>
      <c r="I32" s="25">
        <v>8</v>
      </c>
      <c r="J32" s="46"/>
      <c r="K32" s="43">
        <f t="shared" si="1"/>
        <v>480</v>
      </c>
      <c r="L32" s="47" t="s">
        <v>7</v>
      </c>
      <c r="M32" s="54"/>
      <c r="N32" s="55">
        <f t="shared" si="2"/>
        <v>0</v>
      </c>
      <c r="O32" s="50"/>
      <c r="P32" s="17"/>
      <c r="Q32" s="47"/>
      <c r="R32" s="56"/>
    </row>
    <row r="33" spans="2:18" x14ac:dyDescent="0.25">
      <c r="B33" s="43" t="s">
        <v>251</v>
      </c>
      <c r="C33" s="52" t="s">
        <v>2</v>
      </c>
      <c r="D33" s="25"/>
      <c r="E33" s="53" t="s">
        <v>6</v>
      </c>
      <c r="F33" s="43">
        <v>193145</v>
      </c>
      <c r="G33" s="25">
        <v>193205</v>
      </c>
      <c r="H33" s="25">
        <f t="shared" si="0"/>
        <v>60</v>
      </c>
      <c r="I33" s="25">
        <v>10</v>
      </c>
      <c r="J33" s="46"/>
      <c r="K33" s="43">
        <f t="shared" si="1"/>
        <v>600</v>
      </c>
      <c r="L33" s="47" t="s">
        <v>7</v>
      </c>
      <c r="M33" s="54"/>
      <c r="N33" s="55">
        <f t="shared" si="2"/>
        <v>0</v>
      </c>
      <c r="O33" s="50"/>
      <c r="P33" s="17"/>
      <c r="Q33" s="47"/>
      <c r="R33" s="56"/>
    </row>
    <row r="34" spans="2:18" x14ac:dyDescent="0.25">
      <c r="B34" s="43" t="s">
        <v>35</v>
      </c>
      <c r="C34" s="52" t="s">
        <v>2</v>
      </c>
      <c r="D34" s="25"/>
      <c r="E34" s="53" t="s">
        <v>6</v>
      </c>
      <c r="F34" s="43">
        <v>202000</v>
      </c>
      <c r="G34" s="25">
        <v>202076</v>
      </c>
      <c r="H34" s="25">
        <f t="shared" si="0"/>
        <v>76</v>
      </c>
      <c r="I34" s="25">
        <v>9</v>
      </c>
      <c r="J34" s="46"/>
      <c r="K34" s="43">
        <f t="shared" si="1"/>
        <v>684</v>
      </c>
      <c r="L34" s="47" t="s">
        <v>7</v>
      </c>
      <c r="M34" s="54"/>
      <c r="N34" s="55">
        <f t="shared" si="2"/>
        <v>0</v>
      </c>
      <c r="O34" s="50"/>
      <c r="P34" s="17"/>
      <c r="Q34" s="47"/>
      <c r="R34" s="56"/>
    </row>
    <row r="35" spans="2:18" x14ac:dyDescent="0.25">
      <c r="B35" s="43" t="s">
        <v>28</v>
      </c>
      <c r="C35" s="52" t="s">
        <v>2</v>
      </c>
      <c r="D35" s="25"/>
      <c r="E35" s="53" t="s">
        <v>6</v>
      </c>
      <c r="F35" s="43">
        <v>202320</v>
      </c>
      <c r="G35" s="25">
        <v>202350</v>
      </c>
      <c r="H35" s="25">
        <f t="shared" si="0"/>
        <v>30</v>
      </c>
      <c r="I35" s="25">
        <v>9</v>
      </c>
      <c r="J35" s="46"/>
      <c r="K35" s="43">
        <f t="shared" si="1"/>
        <v>270</v>
      </c>
      <c r="L35" s="47" t="s">
        <v>7</v>
      </c>
      <c r="M35" s="54"/>
      <c r="N35" s="55">
        <f t="shared" si="2"/>
        <v>0</v>
      </c>
      <c r="O35" s="50"/>
      <c r="P35" s="17"/>
      <c r="Q35" s="47"/>
      <c r="R35" s="56"/>
    </row>
    <row r="36" spans="2:18" x14ac:dyDescent="0.25">
      <c r="B36" s="43" t="s">
        <v>29</v>
      </c>
      <c r="C36" s="52" t="s">
        <v>2</v>
      </c>
      <c r="D36" s="25"/>
      <c r="E36" s="53" t="s">
        <v>6</v>
      </c>
      <c r="F36" s="43">
        <v>202705</v>
      </c>
      <c r="G36" s="25">
        <v>202735</v>
      </c>
      <c r="H36" s="25">
        <f t="shared" si="0"/>
        <v>30</v>
      </c>
      <c r="I36" s="25">
        <v>9</v>
      </c>
      <c r="J36" s="46"/>
      <c r="K36" s="43">
        <f t="shared" si="1"/>
        <v>270</v>
      </c>
      <c r="L36" s="47" t="s">
        <v>7</v>
      </c>
      <c r="M36" s="54"/>
      <c r="N36" s="55">
        <f t="shared" si="2"/>
        <v>0</v>
      </c>
      <c r="O36" s="50"/>
      <c r="P36" s="17"/>
      <c r="Q36" s="47"/>
      <c r="R36" s="56"/>
    </row>
    <row r="37" spans="2:18" x14ac:dyDescent="0.25">
      <c r="B37" s="43" t="s">
        <v>41</v>
      </c>
      <c r="C37" s="52" t="s">
        <v>2</v>
      </c>
      <c r="D37" s="25"/>
      <c r="E37" s="53" t="s">
        <v>6</v>
      </c>
      <c r="F37" s="43">
        <v>203010</v>
      </c>
      <c r="G37" s="25">
        <v>203130</v>
      </c>
      <c r="H37" s="25">
        <f t="shared" si="0"/>
        <v>120</v>
      </c>
      <c r="I37" s="25">
        <v>8</v>
      </c>
      <c r="J37" s="46"/>
      <c r="K37" s="43">
        <f t="shared" si="1"/>
        <v>960</v>
      </c>
      <c r="L37" s="47" t="s">
        <v>7</v>
      </c>
      <c r="M37" s="54"/>
      <c r="N37" s="55">
        <f t="shared" si="2"/>
        <v>0</v>
      </c>
      <c r="O37" s="50"/>
      <c r="P37" s="17"/>
      <c r="Q37" s="90"/>
      <c r="R37" s="82"/>
    </row>
    <row r="38" spans="2:18" ht="15.75" thickBot="1" x14ac:dyDescent="0.3">
      <c r="B38" s="57"/>
      <c r="C38" s="58" t="s">
        <v>290</v>
      </c>
      <c r="D38" s="39"/>
      <c r="E38" s="59"/>
      <c r="F38" s="39"/>
      <c r="G38" s="39"/>
      <c r="H38" s="39"/>
      <c r="I38" s="39"/>
      <c r="J38" s="39"/>
      <c r="K38" s="60">
        <f>SUM(K7:K37)</f>
        <v>7804.5</v>
      </c>
      <c r="L38" s="39"/>
      <c r="M38" s="61"/>
      <c r="N38" s="62">
        <f>SUM(N7:N37)</f>
        <v>0</v>
      </c>
      <c r="O38" s="50"/>
      <c r="P38" s="59"/>
      <c r="Q38" s="27" t="s">
        <v>290</v>
      </c>
      <c r="R38" s="87">
        <f>SUM(R7:R37)</f>
        <v>0</v>
      </c>
    </row>
    <row r="39" spans="2:18" ht="24.95" customHeight="1" x14ac:dyDescent="0.25">
      <c r="B39" s="18"/>
      <c r="C39" s="19" t="s">
        <v>291</v>
      </c>
      <c r="D39" s="21"/>
      <c r="E39" s="20"/>
      <c r="F39" s="21"/>
      <c r="G39" s="21"/>
      <c r="H39" s="21"/>
      <c r="I39" s="21"/>
      <c r="J39" s="21"/>
      <c r="K39" s="63"/>
      <c r="L39" s="21"/>
      <c r="M39" s="64"/>
      <c r="N39" s="65"/>
      <c r="O39" s="50"/>
      <c r="P39" s="20"/>
      <c r="Q39" s="21"/>
      <c r="R39" s="66"/>
    </row>
    <row r="40" spans="2:18" ht="17.25" x14ac:dyDescent="0.25">
      <c r="B40" s="43" t="s">
        <v>50</v>
      </c>
      <c r="C40" s="52" t="s">
        <v>2</v>
      </c>
      <c r="D40" s="25"/>
      <c r="E40" s="53" t="s">
        <v>17</v>
      </c>
      <c r="F40" s="43">
        <v>41790</v>
      </c>
      <c r="G40" s="25">
        <v>41820</v>
      </c>
      <c r="H40" s="25">
        <f t="shared" si="0"/>
        <v>30</v>
      </c>
      <c r="I40" s="25">
        <v>2</v>
      </c>
      <c r="J40" s="46">
        <v>0.1</v>
      </c>
      <c r="K40" s="67">
        <f>H40*I40*J40</f>
        <v>6</v>
      </c>
      <c r="L40" s="47" t="s">
        <v>292</v>
      </c>
      <c r="M40" s="54"/>
      <c r="N40" s="55">
        <f t="shared" si="2"/>
        <v>0</v>
      </c>
      <c r="O40" s="50"/>
      <c r="P40" s="17"/>
      <c r="Q40" s="47"/>
      <c r="R40" s="56"/>
    </row>
    <row r="41" spans="2:18" ht="17.25" x14ac:dyDescent="0.25">
      <c r="B41" s="43" t="s">
        <v>56</v>
      </c>
      <c r="C41" s="52" t="s">
        <v>2</v>
      </c>
      <c r="D41" s="25"/>
      <c r="E41" s="53" t="s">
        <v>17</v>
      </c>
      <c r="F41" s="43">
        <v>52505</v>
      </c>
      <c r="G41" s="25">
        <v>52555</v>
      </c>
      <c r="H41" s="25">
        <f t="shared" si="0"/>
        <v>50</v>
      </c>
      <c r="I41" s="25">
        <v>6</v>
      </c>
      <c r="J41" s="46">
        <v>0.3</v>
      </c>
      <c r="K41" s="67">
        <f t="shared" ref="K41:K54" si="3">H41*I41*J41</f>
        <v>90</v>
      </c>
      <c r="L41" s="47" t="s">
        <v>292</v>
      </c>
      <c r="M41" s="54"/>
      <c r="N41" s="55">
        <f t="shared" si="2"/>
        <v>0</v>
      </c>
      <c r="O41" s="50"/>
      <c r="P41" s="17"/>
      <c r="Q41" s="47"/>
      <c r="R41" s="56"/>
    </row>
    <row r="42" spans="2:18" ht="17.25" x14ac:dyDescent="0.25">
      <c r="B42" s="43" t="s">
        <v>60</v>
      </c>
      <c r="C42" s="52" t="s">
        <v>2</v>
      </c>
      <c r="D42" s="25"/>
      <c r="E42" s="53" t="s">
        <v>17</v>
      </c>
      <c r="F42" s="43">
        <v>57250</v>
      </c>
      <c r="G42" s="25">
        <v>57310</v>
      </c>
      <c r="H42" s="25">
        <f t="shared" si="0"/>
        <v>60</v>
      </c>
      <c r="I42" s="25">
        <v>5</v>
      </c>
      <c r="J42" s="46">
        <v>0.3</v>
      </c>
      <c r="K42" s="67">
        <f t="shared" si="3"/>
        <v>90</v>
      </c>
      <c r="L42" s="47" t="s">
        <v>292</v>
      </c>
      <c r="M42" s="54"/>
      <c r="N42" s="55">
        <f t="shared" si="2"/>
        <v>0</v>
      </c>
      <c r="O42" s="50"/>
      <c r="P42" s="17"/>
      <c r="Q42" s="47"/>
      <c r="R42" s="56"/>
    </row>
    <row r="43" spans="2:18" ht="17.25" x14ac:dyDescent="0.25">
      <c r="B43" s="43" t="s">
        <v>152</v>
      </c>
      <c r="C43" s="52" t="s">
        <v>2</v>
      </c>
      <c r="D43" s="25"/>
      <c r="E43" s="53" t="s">
        <v>17</v>
      </c>
      <c r="F43" s="43">
        <v>98900</v>
      </c>
      <c r="G43" s="25">
        <v>98950</v>
      </c>
      <c r="H43" s="25">
        <f t="shared" si="0"/>
        <v>50</v>
      </c>
      <c r="I43" s="25">
        <v>2</v>
      </c>
      <c r="J43" s="46">
        <v>0.1</v>
      </c>
      <c r="K43" s="67">
        <f t="shared" si="3"/>
        <v>10</v>
      </c>
      <c r="L43" s="47" t="s">
        <v>292</v>
      </c>
      <c r="M43" s="54"/>
      <c r="N43" s="55">
        <f t="shared" si="2"/>
        <v>0</v>
      </c>
      <c r="O43" s="50"/>
      <c r="P43" s="17"/>
      <c r="Q43" s="47"/>
      <c r="R43" s="56"/>
    </row>
    <row r="44" spans="2:18" ht="17.25" x14ac:dyDescent="0.25">
      <c r="B44" s="43" t="s">
        <v>170</v>
      </c>
      <c r="C44" s="52" t="s">
        <v>2</v>
      </c>
      <c r="D44" s="25"/>
      <c r="E44" s="53" t="s">
        <v>17</v>
      </c>
      <c r="F44" s="43">
        <v>122000</v>
      </c>
      <c r="G44" s="25">
        <v>122060</v>
      </c>
      <c r="H44" s="25">
        <f t="shared" si="0"/>
        <v>60</v>
      </c>
      <c r="I44" s="25">
        <v>1</v>
      </c>
      <c r="J44" s="46">
        <v>0.1</v>
      </c>
      <c r="K44" s="67">
        <f t="shared" si="3"/>
        <v>6</v>
      </c>
      <c r="L44" s="47" t="s">
        <v>292</v>
      </c>
      <c r="M44" s="54"/>
      <c r="N44" s="55">
        <f t="shared" si="2"/>
        <v>0</v>
      </c>
      <c r="O44" s="50"/>
      <c r="P44" s="17"/>
      <c r="Q44" s="47"/>
      <c r="R44" s="56"/>
    </row>
    <row r="45" spans="2:18" ht="17.25" x14ac:dyDescent="0.25">
      <c r="B45" s="43" t="s">
        <v>188</v>
      </c>
      <c r="C45" s="52" t="s">
        <v>2</v>
      </c>
      <c r="D45" s="25"/>
      <c r="E45" s="53" t="s">
        <v>17</v>
      </c>
      <c r="F45" s="43">
        <v>145825</v>
      </c>
      <c r="G45" s="25">
        <v>146075</v>
      </c>
      <c r="H45" s="25">
        <f t="shared" si="0"/>
        <v>250</v>
      </c>
      <c r="I45" s="25">
        <v>2</v>
      </c>
      <c r="J45" s="46">
        <v>0.15</v>
      </c>
      <c r="K45" s="67">
        <f t="shared" si="3"/>
        <v>75</v>
      </c>
      <c r="L45" s="47" t="s">
        <v>292</v>
      </c>
      <c r="M45" s="54"/>
      <c r="N45" s="55">
        <f t="shared" si="2"/>
        <v>0</v>
      </c>
      <c r="O45" s="50"/>
      <c r="P45" s="17"/>
      <c r="Q45" s="47"/>
      <c r="R45" s="56"/>
    </row>
    <row r="46" spans="2:18" ht="17.25" x14ac:dyDescent="0.25">
      <c r="B46" s="43" t="s">
        <v>190</v>
      </c>
      <c r="C46" s="52" t="s">
        <v>2</v>
      </c>
      <c r="D46" s="25"/>
      <c r="E46" s="53" t="s">
        <v>17</v>
      </c>
      <c r="F46" s="43">
        <v>145835</v>
      </c>
      <c r="G46" s="25">
        <v>146085</v>
      </c>
      <c r="H46" s="25">
        <f t="shared" si="0"/>
        <v>250</v>
      </c>
      <c r="I46" s="25">
        <v>3</v>
      </c>
      <c r="J46" s="46">
        <v>0.25</v>
      </c>
      <c r="K46" s="67">
        <f t="shared" si="3"/>
        <v>187.5</v>
      </c>
      <c r="L46" s="47" t="s">
        <v>292</v>
      </c>
      <c r="M46" s="54"/>
      <c r="N46" s="55">
        <f t="shared" si="2"/>
        <v>0</v>
      </c>
      <c r="O46" s="50"/>
      <c r="P46" s="17"/>
      <c r="Q46" s="47"/>
      <c r="R46" s="56"/>
    </row>
    <row r="47" spans="2:18" ht="17.25" x14ac:dyDescent="0.25">
      <c r="B47" s="43" t="s">
        <v>192</v>
      </c>
      <c r="C47" s="52" t="s">
        <v>2</v>
      </c>
      <c r="D47" s="25"/>
      <c r="E47" s="53" t="s">
        <v>17</v>
      </c>
      <c r="F47" s="43">
        <v>146140</v>
      </c>
      <c r="G47" s="25">
        <v>146144</v>
      </c>
      <c r="H47" s="25">
        <f t="shared" si="0"/>
        <v>4</v>
      </c>
      <c r="I47" s="25">
        <v>1</v>
      </c>
      <c r="J47" s="46">
        <v>1</v>
      </c>
      <c r="K47" s="67">
        <f t="shared" si="3"/>
        <v>4</v>
      </c>
      <c r="L47" s="47" t="s">
        <v>292</v>
      </c>
      <c r="M47" s="54"/>
      <c r="N47" s="55">
        <f>K47*M47</f>
        <v>0</v>
      </c>
      <c r="O47" s="50"/>
      <c r="P47" s="17"/>
      <c r="Q47" s="47"/>
      <c r="R47" s="56"/>
    </row>
    <row r="48" spans="2:18" ht="17.25" x14ac:dyDescent="0.25">
      <c r="B48" s="43" t="s">
        <v>204</v>
      </c>
      <c r="C48" s="52" t="s">
        <v>2</v>
      </c>
      <c r="D48" s="25"/>
      <c r="E48" s="53" t="s">
        <v>17</v>
      </c>
      <c r="F48" s="43">
        <v>156830</v>
      </c>
      <c r="G48" s="25">
        <v>156850</v>
      </c>
      <c r="H48" s="25">
        <f t="shared" si="0"/>
        <v>20</v>
      </c>
      <c r="I48" s="25">
        <v>5</v>
      </c>
      <c r="J48" s="46">
        <v>0.3</v>
      </c>
      <c r="K48" s="67">
        <f t="shared" si="3"/>
        <v>30</v>
      </c>
      <c r="L48" s="47" t="s">
        <v>292</v>
      </c>
      <c r="M48" s="54"/>
      <c r="N48" s="55">
        <f t="shared" si="2"/>
        <v>0</v>
      </c>
      <c r="O48" s="50"/>
      <c r="P48" s="17"/>
      <c r="Q48" s="47"/>
      <c r="R48" s="56"/>
    </row>
    <row r="49" spans="2:18" ht="17.25" x14ac:dyDescent="0.25">
      <c r="B49" s="43" t="s">
        <v>206</v>
      </c>
      <c r="C49" s="52" t="s">
        <v>2</v>
      </c>
      <c r="D49" s="25"/>
      <c r="E49" s="53" t="s">
        <v>17</v>
      </c>
      <c r="F49" s="43">
        <v>157635</v>
      </c>
      <c r="G49" s="25">
        <v>157680</v>
      </c>
      <c r="H49" s="25">
        <f t="shared" si="0"/>
        <v>45</v>
      </c>
      <c r="I49" s="25">
        <v>10</v>
      </c>
      <c r="J49" s="46">
        <v>0.2</v>
      </c>
      <c r="K49" s="67">
        <f t="shared" si="3"/>
        <v>90</v>
      </c>
      <c r="L49" s="47" t="s">
        <v>292</v>
      </c>
      <c r="M49" s="54"/>
      <c r="N49" s="55">
        <f t="shared" si="2"/>
        <v>0</v>
      </c>
      <c r="O49" s="50"/>
      <c r="P49" s="17"/>
      <c r="Q49" s="47"/>
      <c r="R49" s="56"/>
    </row>
    <row r="50" spans="2:18" ht="17.25" x14ac:dyDescent="0.25">
      <c r="B50" s="43" t="s">
        <v>223</v>
      </c>
      <c r="C50" s="52" t="s">
        <v>2</v>
      </c>
      <c r="D50" s="25"/>
      <c r="E50" s="53" t="s">
        <v>17</v>
      </c>
      <c r="F50" s="43">
        <v>163390</v>
      </c>
      <c r="G50" s="25">
        <v>163392</v>
      </c>
      <c r="H50" s="25">
        <f t="shared" si="0"/>
        <v>2</v>
      </c>
      <c r="I50" s="25">
        <v>1</v>
      </c>
      <c r="J50" s="46">
        <v>0.5</v>
      </c>
      <c r="K50" s="67">
        <f t="shared" si="3"/>
        <v>1</v>
      </c>
      <c r="L50" s="47" t="s">
        <v>292</v>
      </c>
      <c r="M50" s="54"/>
      <c r="N50" s="55">
        <f t="shared" si="2"/>
        <v>0</v>
      </c>
      <c r="O50" s="50"/>
      <c r="P50" s="17"/>
      <c r="Q50" s="47"/>
      <c r="R50" s="56"/>
    </row>
    <row r="51" spans="2:18" ht="17.25" x14ac:dyDescent="0.25">
      <c r="B51" s="43" t="s">
        <v>226</v>
      </c>
      <c r="C51" s="52" t="s">
        <v>2</v>
      </c>
      <c r="D51" s="25"/>
      <c r="E51" s="53" t="s">
        <v>227</v>
      </c>
      <c r="F51" s="43">
        <v>164655</v>
      </c>
      <c r="G51" s="25">
        <v>164695</v>
      </c>
      <c r="H51" s="25">
        <f t="shared" si="0"/>
        <v>40</v>
      </c>
      <c r="I51" s="25">
        <v>3</v>
      </c>
      <c r="J51" s="46">
        <v>0.3</v>
      </c>
      <c r="K51" s="67">
        <f t="shared" si="3"/>
        <v>36</v>
      </c>
      <c r="L51" s="47" t="s">
        <v>292</v>
      </c>
      <c r="M51" s="54"/>
      <c r="N51" s="55">
        <f t="shared" si="2"/>
        <v>0</v>
      </c>
      <c r="O51" s="50"/>
      <c r="P51" s="17"/>
      <c r="Q51" s="47"/>
      <c r="R51" s="56"/>
    </row>
    <row r="52" spans="2:18" ht="17.25" x14ac:dyDescent="0.25">
      <c r="B52" s="43" t="s">
        <v>231</v>
      </c>
      <c r="C52" s="52" t="s">
        <v>2</v>
      </c>
      <c r="D52" s="25"/>
      <c r="E52" s="53" t="s">
        <v>17</v>
      </c>
      <c r="F52" s="43">
        <v>164935</v>
      </c>
      <c r="G52" s="25">
        <v>164955</v>
      </c>
      <c r="H52" s="25">
        <f t="shared" si="0"/>
        <v>20</v>
      </c>
      <c r="I52" s="25">
        <v>4</v>
      </c>
      <c r="J52" s="46">
        <v>0.2</v>
      </c>
      <c r="K52" s="67">
        <f t="shared" si="3"/>
        <v>16</v>
      </c>
      <c r="L52" s="47" t="s">
        <v>292</v>
      </c>
      <c r="M52" s="54"/>
      <c r="N52" s="55">
        <f t="shared" si="2"/>
        <v>0</v>
      </c>
      <c r="O52" s="50"/>
      <c r="P52" s="17"/>
      <c r="Q52" s="47"/>
      <c r="R52" s="56"/>
    </row>
    <row r="53" spans="2:18" ht="17.25" x14ac:dyDescent="0.25">
      <c r="B53" s="43" t="s">
        <v>16</v>
      </c>
      <c r="C53" s="52" t="s">
        <v>2</v>
      </c>
      <c r="D53" s="25"/>
      <c r="E53" s="53" t="s">
        <v>17</v>
      </c>
      <c r="F53" s="43">
        <v>202655</v>
      </c>
      <c r="G53" s="25">
        <v>202735</v>
      </c>
      <c r="H53" s="25">
        <f t="shared" si="0"/>
        <v>80</v>
      </c>
      <c r="I53" s="25">
        <v>2</v>
      </c>
      <c r="J53" s="46">
        <v>1</v>
      </c>
      <c r="K53" s="67">
        <f t="shared" si="3"/>
        <v>160</v>
      </c>
      <c r="L53" s="47" t="s">
        <v>292</v>
      </c>
      <c r="M53" s="54"/>
      <c r="N53" s="55">
        <f t="shared" si="2"/>
        <v>0</v>
      </c>
      <c r="O53" s="50"/>
      <c r="P53" s="17"/>
      <c r="Q53" s="47"/>
      <c r="R53" s="56"/>
    </row>
    <row r="54" spans="2:18" ht="17.25" x14ac:dyDescent="0.25">
      <c r="B54" s="43" t="s">
        <v>18</v>
      </c>
      <c r="C54" s="52" t="s">
        <v>2</v>
      </c>
      <c r="D54" s="25"/>
      <c r="E54" s="53" t="s">
        <v>17</v>
      </c>
      <c r="F54" s="43">
        <v>202755</v>
      </c>
      <c r="G54" s="25">
        <v>202815</v>
      </c>
      <c r="H54" s="25">
        <f t="shared" si="0"/>
        <v>60</v>
      </c>
      <c r="I54" s="25">
        <v>1.5</v>
      </c>
      <c r="J54" s="46">
        <v>0.4</v>
      </c>
      <c r="K54" s="67">
        <f t="shared" si="3"/>
        <v>36</v>
      </c>
      <c r="L54" s="47" t="s">
        <v>292</v>
      </c>
      <c r="M54" s="54"/>
      <c r="N54" s="55">
        <f t="shared" si="2"/>
        <v>0</v>
      </c>
      <c r="O54" s="50"/>
      <c r="P54" s="17"/>
      <c r="Q54" s="90"/>
      <c r="R54" s="82"/>
    </row>
    <row r="55" spans="2:18" ht="15.75" thickBot="1" x14ac:dyDescent="0.3">
      <c r="B55" s="57"/>
      <c r="C55" s="58" t="s">
        <v>290</v>
      </c>
      <c r="D55" s="40"/>
      <c r="E55" s="58"/>
      <c r="F55" s="40"/>
      <c r="G55" s="40"/>
      <c r="H55" s="40"/>
      <c r="I55" s="40"/>
      <c r="J55" s="40"/>
      <c r="K55" s="60">
        <f>SUM(K40:K54)</f>
        <v>837.5</v>
      </c>
      <c r="L55" s="40"/>
      <c r="M55" s="68"/>
      <c r="N55" s="62">
        <f>SUM(N40:N54)</f>
        <v>0</v>
      </c>
      <c r="O55" s="50"/>
      <c r="P55" s="59"/>
      <c r="Q55" s="27" t="s">
        <v>290</v>
      </c>
      <c r="R55" s="87">
        <f>SUM(R40:R54)</f>
        <v>0</v>
      </c>
    </row>
    <row r="56" spans="2:18" ht="24.95" customHeight="1" x14ac:dyDescent="0.25">
      <c r="B56" s="69"/>
      <c r="C56" s="120" t="s">
        <v>293</v>
      </c>
      <c r="D56" s="29"/>
      <c r="E56" s="70"/>
      <c r="F56" s="29"/>
      <c r="G56" s="29"/>
      <c r="H56" s="29"/>
      <c r="I56" s="29"/>
      <c r="J56" s="29"/>
      <c r="K56" s="29"/>
      <c r="L56" s="29"/>
      <c r="M56" s="71"/>
      <c r="N56" s="72"/>
      <c r="O56" s="50"/>
      <c r="P56" s="70"/>
      <c r="Q56" s="29"/>
      <c r="R56" s="73"/>
    </row>
    <row r="57" spans="2:18" ht="17.25" x14ac:dyDescent="0.25">
      <c r="B57" s="43" t="s">
        <v>47</v>
      </c>
      <c r="C57" s="52" t="s">
        <v>2</v>
      </c>
      <c r="D57" s="25"/>
      <c r="E57" s="53" t="s">
        <v>13</v>
      </c>
      <c r="F57" s="43">
        <v>40975</v>
      </c>
      <c r="G57" s="25">
        <v>41015</v>
      </c>
      <c r="H57" s="25">
        <f t="shared" si="0"/>
        <v>40</v>
      </c>
      <c r="I57" s="25">
        <v>1.5</v>
      </c>
      <c r="J57" s="46">
        <v>0.6</v>
      </c>
      <c r="K57" s="67">
        <f>H57*I57*J57</f>
        <v>36</v>
      </c>
      <c r="L57" s="47" t="s">
        <v>292</v>
      </c>
      <c r="M57" s="54"/>
      <c r="N57" s="55">
        <f t="shared" si="2"/>
        <v>0</v>
      </c>
      <c r="O57" s="50"/>
      <c r="P57" s="17" t="s">
        <v>294</v>
      </c>
      <c r="Q57" s="47" t="s">
        <v>292</v>
      </c>
      <c r="R57" s="56">
        <f>H57*I57*J57</f>
        <v>36</v>
      </c>
    </row>
    <row r="58" spans="2:18" ht="17.25" x14ac:dyDescent="0.25">
      <c r="B58" s="43" t="s">
        <v>59</v>
      </c>
      <c r="C58" s="52" t="s">
        <v>2</v>
      </c>
      <c r="D58" s="25"/>
      <c r="E58" s="53" t="s">
        <v>13</v>
      </c>
      <c r="F58" s="43">
        <v>55435</v>
      </c>
      <c r="G58" s="25">
        <v>55465</v>
      </c>
      <c r="H58" s="25">
        <f t="shared" si="0"/>
        <v>30</v>
      </c>
      <c r="I58" s="25">
        <v>3</v>
      </c>
      <c r="J58" s="46">
        <v>0.2</v>
      </c>
      <c r="K58" s="67">
        <f t="shared" ref="K58:K75" si="4">H58*I58*J58</f>
        <v>18</v>
      </c>
      <c r="L58" s="47" t="s">
        <v>292</v>
      </c>
      <c r="M58" s="54"/>
      <c r="N58" s="55">
        <f t="shared" si="2"/>
        <v>0</v>
      </c>
      <c r="O58" s="50"/>
      <c r="P58" s="17" t="s">
        <v>294</v>
      </c>
      <c r="Q58" s="47" t="s">
        <v>292</v>
      </c>
      <c r="R58" s="56">
        <f t="shared" ref="R58:R63" si="5">H58*I58*J58</f>
        <v>18</v>
      </c>
    </row>
    <row r="59" spans="2:18" ht="17.25" x14ac:dyDescent="0.25">
      <c r="B59" s="43" t="s">
        <v>63</v>
      </c>
      <c r="C59" s="52" t="s">
        <v>2</v>
      </c>
      <c r="D59" s="25"/>
      <c r="E59" s="53" t="s">
        <v>13</v>
      </c>
      <c r="F59" s="43">
        <v>57955</v>
      </c>
      <c r="G59" s="25">
        <v>57995</v>
      </c>
      <c r="H59" s="25">
        <f t="shared" si="0"/>
        <v>40</v>
      </c>
      <c r="I59" s="25">
        <v>4</v>
      </c>
      <c r="J59" s="46">
        <v>0.4</v>
      </c>
      <c r="K59" s="67">
        <f t="shared" si="4"/>
        <v>64</v>
      </c>
      <c r="L59" s="47" t="s">
        <v>292</v>
      </c>
      <c r="M59" s="54"/>
      <c r="N59" s="55">
        <f t="shared" si="2"/>
        <v>0</v>
      </c>
      <c r="O59" s="50"/>
      <c r="P59" s="17" t="s">
        <v>294</v>
      </c>
      <c r="Q59" s="47" t="s">
        <v>292</v>
      </c>
      <c r="R59" s="56">
        <f t="shared" si="5"/>
        <v>64</v>
      </c>
    </row>
    <row r="60" spans="2:18" ht="17.25" x14ac:dyDescent="0.25">
      <c r="B60" s="43" t="s">
        <v>69</v>
      </c>
      <c r="C60" s="52" t="s">
        <v>2</v>
      </c>
      <c r="D60" s="25"/>
      <c r="E60" s="53" t="s">
        <v>13</v>
      </c>
      <c r="F60" s="43">
        <v>61100</v>
      </c>
      <c r="G60" s="25">
        <v>61105</v>
      </c>
      <c r="H60" s="25">
        <f t="shared" si="0"/>
        <v>5</v>
      </c>
      <c r="I60" s="25">
        <v>1</v>
      </c>
      <c r="J60" s="46">
        <v>0.5</v>
      </c>
      <c r="K60" s="67">
        <f t="shared" si="4"/>
        <v>2.5</v>
      </c>
      <c r="L60" s="47" t="s">
        <v>292</v>
      </c>
      <c r="M60" s="54"/>
      <c r="N60" s="55">
        <f t="shared" si="2"/>
        <v>0</v>
      </c>
      <c r="O60" s="50"/>
      <c r="P60" s="17" t="s">
        <v>294</v>
      </c>
      <c r="Q60" s="47" t="s">
        <v>292</v>
      </c>
      <c r="R60" s="56">
        <f t="shared" si="5"/>
        <v>2.5</v>
      </c>
    </row>
    <row r="61" spans="2:18" ht="17.25" x14ac:dyDescent="0.25">
      <c r="B61" s="43" t="s">
        <v>72</v>
      </c>
      <c r="C61" s="52" t="s">
        <v>2</v>
      </c>
      <c r="D61" s="25"/>
      <c r="E61" s="53" t="s">
        <v>13</v>
      </c>
      <c r="F61" s="43">
        <v>61640</v>
      </c>
      <c r="G61" s="25">
        <v>61670</v>
      </c>
      <c r="H61" s="25">
        <f t="shared" si="0"/>
        <v>30</v>
      </c>
      <c r="I61" s="25">
        <v>1.5</v>
      </c>
      <c r="J61" s="46">
        <v>0.2</v>
      </c>
      <c r="K61" s="67">
        <f t="shared" si="4"/>
        <v>9</v>
      </c>
      <c r="L61" s="47" t="s">
        <v>292</v>
      </c>
      <c r="M61" s="54"/>
      <c r="N61" s="55">
        <f t="shared" si="2"/>
        <v>0</v>
      </c>
      <c r="O61" s="50"/>
      <c r="P61" s="17" t="s">
        <v>294</v>
      </c>
      <c r="Q61" s="47" t="s">
        <v>292</v>
      </c>
      <c r="R61" s="56">
        <f t="shared" si="5"/>
        <v>9</v>
      </c>
    </row>
    <row r="62" spans="2:18" ht="17.25" x14ac:dyDescent="0.25">
      <c r="B62" s="43" t="s">
        <v>76</v>
      </c>
      <c r="C62" s="52" t="s">
        <v>2</v>
      </c>
      <c r="D62" s="25"/>
      <c r="E62" s="53" t="s">
        <v>13</v>
      </c>
      <c r="F62" s="43">
        <v>64015</v>
      </c>
      <c r="G62" s="25">
        <v>64075</v>
      </c>
      <c r="H62" s="25">
        <f t="shared" si="0"/>
        <v>60</v>
      </c>
      <c r="I62" s="25">
        <v>3</v>
      </c>
      <c r="J62" s="46">
        <v>0.5</v>
      </c>
      <c r="K62" s="67">
        <f t="shared" si="4"/>
        <v>90</v>
      </c>
      <c r="L62" s="47" t="s">
        <v>292</v>
      </c>
      <c r="M62" s="54"/>
      <c r="N62" s="55">
        <f t="shared" si="2"/>
        <v>0</v>
      </c>
      <c r="O62" s="50"/>
      <c r="P62" s="17" t="s">
        <v>294</v>
      </c>
      <c r="Q62" s="47" t="s">
        <v>292</v>
      </c>
      <c r="R62" s="56">
        <f t="shared" si="5"/>
        <v>90</v>
      </c>
    </row>
    <row r="63" spans="2:18" ht="17.25" x14ac:dyDescent="0.25">
      <c r="B63" s="43" t="s">
        <v>81</v>
      </c>
      <c r="C63" s="52" t="s">
        <v>2</v>
      </c>
      <c r="D63" s="25"/>
      <c r="E63" s="53" t="s">
        <v>13</v>
      </c>
      <c r="F63" s="43">
        <v>64645</v>
      </c>
      <c r="G63" s="25">
        <v>64695</v>
      </c>
      <c r="H63" s="25">
        <f t="shared" si="0"/>
        <v>50</v>
      </c>
      <c r="I63" s="25">
        <v>1.5</v>
      </c>
      <c r="J63" s="46">
        <v>0.3</v>
      </c>
      <c r="K63" s="67">
        <f t="shared" si="4"/>
        <v>22.5</v>
      </c>
      <c r="L63" s="47" t="s">
        <v>292</v>
      </c>
      <c r="M63" s="54"/>
      <c r="N63" s="55">
        <f t="shared" si="2"/>
        <v>0</v>
      </c>
      <c r="O63" s="50"/>
      <c r="P63" s="17" t="s">
        <v>294</v>
      </c>
      <c r="Q63" s="47" t="s">
        <v>292</v>
      </c>
      <c r="R63" s="56">
        <f t="shared" si="5"/>
        <v>22.5</v>
      </c>
    </row>
    <row r="64" spans="2:18" x14ac:dyDescent="0.25">
      <c r="B64" s="93"/>
      <c r="C64" s="94" t="s">
        <v>304</v>
      </c>
      <c r="D64" s="96"/>
      <c r="E64" s="95"/>
      <c r="F64" s="96"/>
      <c r="G64" s="96"/>
      <c r="H64" s="96"/>
      <c r="I64" s="96"/>
      <c r="J64" s="96"/>
      <c r="K64" s="126">
        <f>SUM(K57:K63)</f>
        <v>242</v>
      </c>
      <c r="L64" s="96"/>
      <c r="M64" s="124"/>
      <c r="N64" s="127">
        <f>SUM(N57:N63)</f>
        <v>0</v>
      </c>
      <c r="O64" s="50"/>
      <c r="P64" s="95"/>
      <c r="Q64" s="30" t="s">
        <v>304</v>
      </c>
      <c r="R64" s="98">
        <f>SUM(R57:R63)</f>
        <v>242</v>
      </c>
    </row>
    <row r="65" spans="2:18" ht="17.25" x14ac:dyDescent="0.25">
      <c r="B65" s="43" t="s">
        <v>140</v>
      </c>
      <c r="C65" s="52" t="s">
        <v>2</v>
      </c>
      <c r="D65" s="25"/>
      <c r="E65" s="53" t="s">
        <v>13</v>
      </c>
      <c r="F65" s="43">
        <v>88100</v>
      </c>
      <c r="G65" s="25">
        <v>88105</v>
      </c>
      <c r="H65" s="25">
        <f t="shared" si="0"/>
        <v>5</v>
      </c>
      <c r="I65" s="25">
        <v>2</v>
      </c>
      <c r="J65" s="46">
        <v>0.3</v>
      </c>
      <c r="K65" s="67">
        <f t="shared" si="4"/>
        <v>3</v>
      </c>
      <c r="L65" s="47" t="s">
        <v>292</v>
      </c>
      <c r="M65" s="54"/>
      <c r="N65" s="55">
        <f t="shared" si="2"/>
        <v>0</v>
      </c>
      <c r="O65" s="50"/>
      <c r="P65" s="17" t="s">
        <v>305</v>
      </c>
      <c r="Q65" s="47" t="s">
        <v>292</v>
      </c>
      <c r="R65" s="56">
        <f>H65*I65*J65</f>
        <v>3</v>
      </c>
    </row>
    <row r="66" spans="2:18" ht="17.25" x14ac:dyDescent="0.25">
      <c r="B66" s="43" t="s">
        <v>149</v>
      </c>
      <c r="C66" s="52" t="s">
        <v>2</v>
      </c>
      <c r="D66" s="25"/>
      <c r="E66" s="53" t="s">
        <v>13</v>
      </c>
      <c r="F66" s="43">
        <v>97995</v>
      </c>
      <c r="G66" s="25">
        <v>98076</v>
      </c>
      <c r="H66" s="25">
        <f t="shared" si="0"/>
        <v>81</v>
      </c>
      <c r="I66" s="25">
        <v>4</v>
      </c>
      <c r="J66" s="46">
        <v>0.15</v>
      </c>
      <c r="K66" s="67">
        <f t="shared" si="4"/>
        <v>48.6</v>
      </c>
      <c r="L66" s="47" t="s">
        <v>292</v>
      </c>
      <c r="M66" s="54"/>
      <c r="N66" s="55">
        <f t="shared" si="2"/>
        <v>0</v>
      </c>
      <c r="O66" s="50"/>
      <c r="P66" s="17" t="s">
        <v>305</v>
      </c>
      <c r="Q66" s="47" t="s">
        <v>292</v>
      </c>
      <c r="R66" s="56">
        <f t="shared" ref="R66:R70" si="6">H66*I66*J66</f>
        <v>48.6</v>
      </c>
    </row>
    <row r="67" spans="2:18" ht="17.25" x14ac:dyDescent="0.25">
      <c r="B67" s="43" t="s">
        <v>153</v>
      </c>
      <c r="C67" s="52" t="s">
        <v>2</v>
      </c>
      <c r="D67" s="25"/>
      <c r="E67" s="53" t="s">
        <v>13</v>
      </c>
      <c r="F67" s="43">
        <v>106770</v>
      </c>
      <c r="G67" s="25">
        <v>106780</v>
      </c>
      <c r="H67" s="25">
        <f t="shared" si="0"/>
        <v>10</v>
      </c>
      <c r="I67" s="25">
        <v>2</v>
      </c>
      <c r="J67" s="46">
        <v>0.4</v>
      </c>
      <c r="K67" s="67">
        <f t="shared" si="4"/>
        <v>8</v>
      </c>
      <c r="L67" s="47" t="s">
        <v>292</v>
      </c>
      <c r="M67" s="54"/>
      <c r="N67" s="55">
        <f t="shared" si="2"/>
        <v>0</v>
      </c>
      <c r="O67" s="50"/>
      <c r="P67" s="17" t="s">
        <v>305</v>
      </c>
      <c r="Q67" s="47" t="s">
        <v>292</v>
      </c>
      <c r="R67" s="56">
        <f t="shared" si="6"/>
        <v>8</v>
      </c>
    </row>
    <row r="68" spans="2:18" ht="17.25" x14ac:dyDescent="0.25">
      <c r="B68" s="43" t="s">
        <v>158</v>
      </c>
      <c r="C68" s="52" t="s">
        <v>2</v>
      </c>
      <c r="D68" s="25"/>
      <c r="E68" s="53" t="s">
        <v>13</v>
      </c>
      <c r="F68" s="43">
        <v>110070</v>
      </c>
      <c r="G68" s="25">
        <v>110071</v>
      </c>
      <c r="H68" s="25">
        <f t="shared" si="0"/>
        <v>1</v>
      </c>
      <c r="I68" s="25">
        <v>1</v>
      </c>
      <c r="J68" s="46">
        <v>0.5</v>
      </c>
      <c r="K68" s="67">
        <f t="shared" si="4"/>
        <v>0.5</v>
      </c>
      <c r="L68" s="47" t="s">
        <v>292</v>
      </c>
      <c r="M68" s="54"/>
      <c r="N68" s="55">
        <f t="shared" si="2"/>
        <v>0</v>
      </c>
      <c r="O68" s="50"/>
      <c r="P68" s="17" t="s">
        <v>305</v>
      </c>
      <c r="Q68" s="47" t="s">
        <v>292</v>
      </c>
      <c r="R68" s="56">
        <f t="shared" si="6"/>
        <v>0.5</v>
      </c>
    </row>
    <row r="69" spans="2:18" ht="17.25" x14ac:dyDescent="0.25">
      <c r="B69" s="43" t="s">
        <v>160</v>
      </c>
      <c r="C69" s="52" t="s">
        <v>2</v>
      </c>
      <c r="D69" s="25"/>
      <c r="E69" s="53" t="s">
        <v>13</v>
      </c>
      <c r="F69" s="43">
        <v>119720</v>
      </c>
      <c r="G69" s="25">
        <v>119880</v>
      </c>
      <c r="H69" s="25">
        <f t="shared" si="0"/>
        <v>160</v>
      </c>
      <c r="I69" s="25">
        <v>3</v>
      </c>
      <c r="J69" s="46">
        <v>0.3</v>
      </c>
      <c r="K69" s="67">
        <f t="shared" si="4"/>
        <v>144</v>
      </c>
      <c r="L69" s="47" t="s">
        <v>292</v>
      </c>
      <c r="M69" s="54"/>
      <c r="N69" s="55">
        <f t="shared" si="2"/>
        <v>0</v>
      </c>
      <c r="O69" s="50"/>
      <c r="P69" s="17" t="s">
        <v>305</v>
      </c>
      <c r="Q69" s="47" t="s">
        <v>292</v>
      </c>
      <c r="R69" s="56">
        <f t="shared" si="6"/>
        <v>144</v>
      </c>
    </row>
    <row r="70" spans="2:18" ht="17.25" x14ac:dyDescent="0.25">
      <c r="B70" s="43" t="s">
        <v>12</v>
      </c>
      <c r="C70" s="52" t="s">
        <v>2</v>
      </c>
      <c r="D70" s="25"/>
      <c r="E70" s="53" t="s">
        <v>13</v>
      </c>
      <c r="F70" s="43">
        <v>120540</v>
      </c>
      <c r="G70" s="25">
        <v>120640</v>
      </c>
      <c r="H70" s="25">
        <f t="shared" si="0"/>
        <v>100</v>
      </c>
      <c r="I70" s="25">
        <v>1</v>
      </c>
      <c r="J70" s="46">
        <v>1</v>
      </c>
      <c r="K70" s="67">
        <f t="shared" si="4"/>
        <v>100</v>
      </c>
      <c r="L70" s="47" t="s">
        <v>292</v>
      </c>
      <c r="M70" s="54"/>
      <c r="N70" s="55">
        <f t="shared" si="2"/>
        <v>0</v>
      </c>
      <c r="O70" s="50"/>
      <c r="P70" s="17" t="s">
        <v>305</v>
      </c>
      <c r="Q70" s="47" t="s">
        <v>292</v>
      </c>
      <c r="R70" s="56">
        <f t="shared" si="6"/>
        <v>100</v>
      </c>
    </row>
    <row r="71" spans="2:18" x14ac:dyDescent="0.25">
      <c r="B71" s="93"/>
      <c r="C71" s="94" t="s">
        <v>304</v>
      </c>
      <c r="D71" s="96"/>
      <c r="E71" s="95"/>
      <c r="F71" s="96"/>
      <c r="G71" s="96"/>
      <c r="H71" s="96"/>
      <c r="I71" s="96"/>
      <c r="J71" s="96"/>
      <c r="K71" s="126">
        <f>SUM(K65:K70)</f>
        <v>304.10000000000002</v>
      </c>
      <c r="L71" s="30"/>
      <c r="M71" s="128"/>
      <c r="N71" s="127">
        <f>SUM(N65:N70)</f>
        <v>0</v>
      </c>
      <c r="O71" s="50"/>
      <c r="P71" s="95"/>
      <c r="Q71" s="30" t="s">
        <v>304</v>
      </c>
      <c r="R71" s="98">
        <f>SUM(R65:R70)</f>
        <v>304.10000000000002</v>
      </c>
    </row>
    <row r="72" spans="2:18" ht="17.25" x14ac:dyDescent="0.25">
      <c r="B72" s="43" t="s">
        <v>234</v>
      </c>
      <c r="C72" s="52" t="s">
        <v>2</v>
      </c>
      <c r="D72" s="25"/>
      <c r="E72" s="53" t="s">
        <v>13</v>
      </c>
      <c r="F72" s="43">
        <v>167450</v>
      </c>
      <c r="G72" s="25">
        <v>167590</v>
      </c>
      <c r="H72" s="25">
        <f t="shared" si="0"/>
        <v>140</v>
      </c>
      <c r="I72" s="25">
        <v>1.5</v>
      </c>
      <c r="J72" s="46">
        <v>0.4</v>
      </c>
      <c r="K72" s="67">
        <f t="shared" si="4"/>
        <v>84</v>
      </c>
      <c r="L72" s="47" t="s">
        <v>292</v>
      </c>
      <c r="M72" s="54"/>
      <c r="N72" s="55">
        <f t="shared" si="2"/>
        <v>0</v>
      </c>
      <c r="O72" s="50"/>
      <c r="P72" s="17" t="s">
        <v>329</v>
      </c>
      <c r="Q72" s="47" t="s">
        <v>292</v>
      </c>
      <c r="R72" s="56">
        <f>H72*I72*J72</f>
        <v>84</v>
      </c>
    </row>
    <row r="73" spans="2:18" ht="17.25" x14ac:dyDescent="0.25">
      <c r="B73" s="43" t="s">
        <v>245</v>
      </c>
      <c r="C73" s="52" t="s">
        <v>2</v>
      </c>
      <c r="D73" s="25"/>
      <c r="E73" s="53" t="s">
        <v>13</v>
      </c>
      <c r="F73" s="43">
        <v>192635</v>
      </c>
      <c r="G73" s="25">
        <v>192675</v>
      </c>
      <c r="H73" s="25">
        <f t="shared" si="0"/>
        <v>40</v>
      </c>
      <c r="I73" s="25">
        <v>2</v>
      </c>
      <c r="J73" s="46">
        <v>0.5</v>
      </c>
      <c r="K73" s="67">
        <f t="shared" si="4"/>
        <v>40</v>
      </c>
      <c r="L73" s="47" t="s">
        <v>292</v>
      </c>
      <c r="M73" s="54"/>
      <c r="N73" s="55">
        <f t="shared" si="2"/>
        <v>0</v>
      </c>
      <c r="O73" s="50"/>
      <c r="P73" s="17" t="s">
        <v>329</v>
      </c>
      <c r="Q73" s="47" t="s">
        <v>292</v>
      </c>
      <c r="R73" s="56">
        <f t="shared" ref="R73:R75" si="7">H73*I73*J73</f>
        <v>40</v>
      </c>
    </row>
    <row r="74" spans="2:18" ht="17.25" x14ac:dyDescent="0.25">
      <c r="B74" s="43" t="s">
        <v>256</v>
      </c>
      <c r="C74" s="52" t="s">
        <v>2</v>
      </c>
      <c r="D74" s="25"/>
      <c r="E74" s="53" t="s">
        <v>13</v>
      </c>
      <c r="F74" s="43">
        <v>193630</v>
      </c>
      <c r="G74" s="25">
        <v>193645</v>
      </c>
      <c r="H74" s="25">
        <f t="shared" si="0"/>
        <v>15</v>
      </c>
      <c r="I74" s="25">
        <v>4</v>
      </c>
      <c r="J74" s="46">
        <v>0.3</v>
      </c>
      <c r="K74" s="67">
        <f t="shared" si="4"/>
        <v>18</v>
      </c>
      <c r="L74" s="47" t="s">
        <v>292</v>
      </c>
      <c r="M74" s="54"/>
      <c r="N74" s="55">
        <f t="shared" si="2"/>
        <v>0</v>
      </c>
      <c r="O74" s="50"/>
      <c r="P74" s="17" t="s">
        <v>329</v>
      </c>
      <c r="Q74" s="47" t="s">
        <v>292</v>
      </c>
      <c r="R74" s="56">
        <f t="shared" si="7"/>
        <v>18</v>
      </c>
    </row>
    <row r="75" spans="2:18" ht="17.25" x14ac:dyDescent="0.25">
      <c r="B75" s="74" t="s">
        <v>25</v>
      </c>
      <c r="C75" s="75" t="s">
        <v>2</v>
      </c>
      <c r="D75" s="26"/>
      <c r="E75" s="76" t="s">
        <v>13</v>
      </c>
      <c r="F75" s="74">
        <v>202340</v>
      </c>
      <c r="G75" s="26">
        <v>202370</v>
      </c>
      <c r="H75" s="26">
        <f t="shared" si="0"/>
        <v>30</v>
      </c>
      <c r="I75" s="26">
        <v>2</v>
      </c>
      <c r="J75" s="77">
        <v>0.3</v>
      </c>
      <c r="K75" s="121">
        <f t="shared" si="4"/>
        <v>18</v>
      </c>
      <c r="L75" s="78" t="s">
        <v>292</v>
      </c>
      <c r="M75" s="79"/>
      <c r="N75" s="80">
        <f t="shared" si="2"/>
        <v>0</v>
      </c>
      <c r="O75" s="50"/>
      <c r="P75" s="136" t="s">
        <v>329</v>
      </c>
      <c r="Q75" s="78" t="s">
        <v>292</v>
      </c>
      <c r="R75" s="82">
        <f t="shared" si="7"/>
        <v>18</v>
      </c>
    </row>
    <row r="76" spans="2:18" x14ac:dyDescent="0.25">
      <c r="B76" s="93"/>
      <c r="C76" s="94" t="s">
        <v>304</v>
      </c>
      <c r="D76" s="30"/>
      <c r="E76" s="95"/>
      <c r="F76" s="96"/>
      <c r="G76" s="96"/>
      <c r="H76" s="96"/>
      <c r="I76" s="96"/>
      <c r="J76" s="96"/>
      <c r="K76" s="126">
        <f>SUM(K72:K75)</f>
        <v>160</v>
      </c>
      <c r="L76" s="96"/>
      <c r="M76" s="30"/>
      <c r="N76" s="127">
        <f>SUM(N72:N75)</f>
        <v>0</v>
      </c>
      <c r="O76" s="86"/>
      <c r="P76" s="95"/>
      <c r="Q76" s="30" t="s">
        <v>304</v>
      </c>
      <c r="R76" s="98">
        <f>SUM(R72:R75)</f>
        <v>160</v>
      </c>
    </row>
    <row r="77" spans="2:18" ht="15.75" thickBot="1" x14ac:dyDescent="0.3">
      <c r="B77" s="122"/>
      <c r="C77" s="129" t="s">
        <v>290</v>
      </c>
      <c r="D77" s="130"/>
      <c r="E77" s="123"/>
      <c r="F77" s="39"/>
      <c r="G77" s="39"/>
      <c r="H77" s="39"/>
      <c r="I77" s="39"/>
      <c r="J77" s="39"/>
      <c r="K77" s="135">
        <f>K64+K71+K76</f>
        <v>706.1</v>
      </c>
      <c r="L77" s="38"/>
      <c r="M77" s="130"/>
      <c r="N77" s="131">
        <f>N64+N71+N76</f>
        <v>0</v>
      </c>
      <c r="O77" s="86"/>
      <c r="P77" s="123"/>
      <c r="Q77" s="130" t="s">
        <v>290</v>
      </c>
      <c r="R77" s="132">
        <f>R64+R71+R76</f>
        <v>706.1</v>
      </c>
    </row>
    <row r="78" spans="2:18" ht="24.95" customHeight="1" x14ac:dyDescent="0.25">
      <c r="B78" s="18"/>
      <c r="C78" s="19" t="s">
        <v>348</v>
      </c>
      <c r="D78" s="28"/>
      <c r="E78" s="20"/>
      <c r="F78" s="29"/>
      <c r="G78" s="29"/>
      <c r="H78" s="29"/>
      <c r="I78" s="29"/>
      <c r="J78" s="29"/>
      <c r="K78" s="21"/>
      <c r="L78" s="21"/>
      <c r="M78" s="20"/>
      <c r="N78" s="20"/>
      <c r="O78" s="22"/>
      <c r="P78" s="20"/>
      <c r="Q78" s="21"/>
      <c r="R78" s="23"/>
    </row>
    <row r="79" spans="2:18" ht="17.25" x14ac:dyDescent="0.25">
      <c r="B79" s="43" t="s">
        <v>155</v>
      </c>
      <c r="C79" s="52" t="s">
        <v>2</v>
      </c>
      <c r="D79" s="25"/>
      <c r="E79" s="53" t="s">
        <v>156</v>
      </c>
      <c r="F79" s="43">
        <v>106875</v>
      </c>
      <c r="G79" s="25">
        <v>106895</v>
      </c>
      <c r="H79" s="25">
        <f>G79-F79</f>
        <v>20</v>
      </c>
      <c r="I79" s="25">
        <v>3</v>
      </c>
      <c r="J79" s="46">
        <v>0.3</v>
      </c>
      <c r="K79" s="43">
        <f>H79*I79*J79</f>
        <v>18</v>
      </c>
      <c r="L79" s="47" t="s">
        <v>292</v>
      </c>
      <c r="M79" s="54"/>
      <c r="N79" s="55">
        <f>K79*M79</f>
        <v>0</v>
      </c>
      <c r="O79" s="50"/>
      <c r="P79" s="17"/>
      <c r="Q79" s="137"/>
      <c r="R79" s="138"/>
    </row>
    <row r="80" spans="2:18" ht="15.75" thickBot="1" x14ac:dyDescent="0.3">
      <c r="B80" s="57"/>
      <c r="C80" s="58" t="s">
        <v>290</v>
      </c>
      <c r="D80" s="39"/>
      <c r="E80" s="59"/>
      <c r="F80" s="39"/>
      <c r="G80" s="39"/>
      <c r="H80" s="39"/>
      <c r="I80" s="39"/>
      <c r="J80" s="39"/>
      <c r="K80" s="40">
        <f>SUM(K79)</f>
        <v>18</v>
      </c>
      <c r="L80" s="39"/>
      <c r="M80" s="61"/>
      <c r="N80" s="62">
        <f t="shared" ref="N80:N86" si="8">K80*M80</f>
        <v>0</v>
      </c>
      <c r="O80" s="50"/>
      <c r="P80" s="59"/>
      <c r="Q80" s="27" t="s">
        <v>290</v>
      </c>
      <c r="R80" s="87">
        <f>SUM(R79)</f>
        <v>0</v>
      </c>
    </row>
    <row r="81" spans="2:18" ht="24.95" customHeight="1" x14ac:dyDescent="0.25">
      <c r="B81" s="69"/>
      <c r="C81" s="120" t="s">
        <v>354</v>
      </c>
      <c r="D81" s="29"/>
      <c r="E81" s="70"/>
      <c r="F81" s="29"/>
      <c r="G81" s="29"/>
      <c r="H81" s="29"/>
      <c r="I81" s="29"/>
      <c r="J81" s="29"/>
      <c r="K81" s="29"/>
      <c r="L81" s="29"/>
      <c r="M81" s="71"/>
      <c r="N81" s="72"/>
      <c r="O81" s="50"/>
      <c r="P81" s="70"/>
      <c r="Q81" s="29"/>
      <c r="R81" s="73"/>
    </row>
    <row r="82" spans="2:18" ht="17.25" x14ac:dyDescent="0.25">
      <c r="B82" s="43" t="s">
        <v>53</v>
      </c>
      <c r="C82" s="52" t="s">
        <v>2</v>
      </c>
      <c r="D82" s="25"/>
      <c r="E82" s="53" t="s">
        <v>54</v>
      </c>
      <c r="F82" s="43">
        <v>44865</v>
      </c>
      <c r="G82" s="25">
        <v>44867</v>
      </c>
      <c r="H82" s="25">
        <f t="shared" ref="H82:H86" si="9">G82-F82</f>
        <v>2</v>
      </c>
      <c r="I82" s="25">
        <v>1</v>
      </c>
      <c r="J82" s="46">
        <v>0.5</v>
      </c>
      <c r="K82" s="43">
        <f>H82*I82*J82</f>
        <v>1</v>
      </c>
      <c r="L82" s="47" t="s">
        <v>292</v>
      </c>
      <c r="M82" s="54"/>
      <c r="N82" s="55">
        <f t="shared" si="8"/>
        <v>0</v>
      </c>
      <c r="O82" s="50"/>
      <c r="P82" s="17"/>
      <c r="Q82" s="47"/>
      <c r="R82" s="56"/>
    </row>
    <row r="83" spans="2:18" ht="17.25" x14ac:dyDescent="0.25">
      <c r="B83" s="43" t="s">
        <v>67</v>
      </c>
      <c r="C83" s="52" t="s">
        <v>2</v>
      </c>
      <c r="D83" s="25"/>
      <c r="E83" s="53" t="s">
        <v>54</v>
      </c>
      <c r="F83" s="43">
        <v>60965</v>
      </c>
      <c r="G83" s="25">
        <v>60970</v>
      </c>
      <c r="H83" s="25">
        <f t="shared" si="9"/>
        <v>5</v>
      </c>
      <c r="I83" s="25">
        <v>1</v>
      </c>
      <c r="J83" s="46">
        <v>1.2</v>
      </c>
      <c r="K83" s="43">
        <f t="shared" ref="K83:K86" si="10">H83*I83*J83</f>
        <v>6</v>
      </c>
      <c r="L83" s="47" t="s">
        <v>292</v>
      </c>
      <c r="M83" s="54"/>
      <c r="N83" s="55">
        <f t="shared" si="8"/>
        <v>0</v>
      </c>
      <c r="O83" s="50"/>
      <c r="P83" s="17"/>
      <c r="Q83" s="47"/>
      <c r="R83" s="56"/>
    </row>
    <row r="84" spans="2:18" ht="17.25" x14ac:dyDescent="0.25">
      <c r="B84" s="43" t="s">
        <v>68</v>
      </c>
      <c r="C84" s="52" t="s">
        <v>2</v>
      </c>
      <c r="D84" s="25"/>
      <c r="E84" s="53" t="s">
        <v>54</v>
      </c>
      <c r="F84" s="43">
        <v>61085</v>
      </c>
      <c r="G84" s="25">
        <v>61095</v>
      </c>
      <c r="H84" s="25">
        <f t="shared" si="9"/>
        <v>10</v>
      </c>
      <c r="I84" s="25">
        <v>1</v>
      </c>
      <c r="J84" s="88">
        <v>0.1</v>
      </c>
      <c r="K84" s="43">
        <f t="shared" si="10"/>
        <v>1</v>
      </c>
      <c r="L84" s="47" t="s">
        <v>292</v>
      </c>
      <c r="M84" s="54"/>
      <c r="N84" s="55">
        <f t="shared" si="8"/>
        <v>0</v>
      </c>
      <c r="O84" s="50"/>
      <c r="P84" s="17"/>
      <c r="Q84" s="47"/>
      <c r="R84" s="56"/>
    </row>
    <row r="85" spans="2:18" ht="17.25" x14ac:dyDescent="0.25">
      <c r="B85" s="43" t="s">
        <v>165</v>
      </c>
      <c r="C85" s="52" t="s">
        <v>2</v>
      </c>
      <c r="D85" s="25"/>
      <c r="E85" s="53" t="s">
        <v>54</v>
      </c>
      <c r="F85" s="43">
        <v>120280</v>
      </c>
      <c r="G85" s="25">
        <v>120300</v>
      </c>
      <c r="H85" s="25">
        <f t="shared" si="9"/>
        <v>20</v>
      </c>
      <c r="I85" s="25">
        <v>1.5</v>
      </c>
      <c r="J85" s="46">
        <v>0.1</v>
      </c>
      <c r="K85" s="43">
        <f t="shared" si="10"/>
        <v>3</v>
      </c>
      <c r="L85" s="47" t="s">
        <v>292</v>
      </c>
      <c r="M85" s="54"/>
      <c r="N85" s="55">
        <f t="shared" si="8"/>
        <v>0</v>
      </c>
      <c r="O85" s="50"/>
      <c r="P85" s="17"/>
      <c r="Q85" s="47"/>
      <c r="R85" s="56"/>
    </row>
    <row r="86" spans="2:18" ht="17.25" x14ac:dyDescent="0.25">
      <c r="B86" s="74" t="s">
        <v>224</v>
      </c>
      <c r="C86" s="75" t="s">
        <v>2</v>
      </c>
      <c r="D86" s="26"/>
      <c r="E86" s="76" t="s">
        <v>54</v>
      </c>
      <c r="F86" s="74">
        <v>164035</v>
      </c>
      <c r="G86" s="26">
        <v>164039</v>
      </c>
      <c r="H86" s="89">
        <f t="shared" si="9"/>
        <v>4</v>
      </c>
      <c r="I86" s="26">
        <v>1</v>
      </c>
      <c r="J86" s="77">
        <v>1</v>
      </c>
      <c r="K86" s="99">
        <f t="shared" si="10"/>
        <v>4</v>
      </c>
      <c r="L86" s="78" t="s">
        <v>292</v>
      </c>
      <c r="M86" s="79"/>
      <c r="N86" s="80">
        <f t="shared" si="8"/>
        <v>0</v>
      </c>
      <c r="O86" s="50"/>
      <c r="P86" s="81"/>
      <c r="Q86" s="90"/>
      <c r="R86" s="82"/>
    </row>
    <row r="87" spans="2:18" ht="15.75" thickBot="1" x14ac:dyDescent="0.3">
      <c r="B87" s="83"/>
      <c r="C87" s="58" t="s">
        <v>290</v>
      </c>
      <c r="D87" s="27"/>
      <c r="E87" s="84"/>
      <c r="F87" s="39"/>
      <c r="G87" s="39"/>
      <c r="H87" s="39"/>
      <c r="I87" s="39"/>
      <c r="J87" s="39"/>
      <c r="K87" s="27">
        <f>SUM(K82:K86)</f>
        <v>15</v>
      </c>
      <c r="L87" s="85"/>
      <c r="M87" s="27"/>
      <c r="N87" s="91">
        <f>SUM(N82:N86)</f>
        <v>0</v>
      </c>
      <c r="O87" s="92"/>
      <c r="P87" s="84"/>
      <c r="Q87" s="27" t="s">
        <v>290</v>
      </c>
      <c r="R87" s="87">
        <f>SUM(R79:R86)</f>
        <v>0</v>
      </c>
    </row>
    <row r="88" spans="2:18" ht="24.95" customHeight="1" x14ac:dyDescent="0.25">
      <c r="B88" s="18"/>
      <c r="C88" s="19" t="s">
        <v>364</v>
      </c>
      <c r="D88" s="28"/>
      <c r="E88" s="20"/>
      <c r="F88" s="29"/>
      <c r="G88" s="29"/>
      <c r="H88" s="29"/>
      <c r="I88" s="29"/>
      <c r="J88" s="29"/>
      <c r="K88" s="21"/>
      <c r="L88" s="21"/>
      <c r="M88" s="20"/>
      <c r="N88" s="20"/>
      <c r="O88" s="22"/>
      <c r="P88" s="20"/>
      <c r="Q88" s="21"/>
      <c r="R88" s="23"/>
    </row>
    <row r="89" spans="2:18" ht="17.25" x14ac:dyDescent="0.25">
      <c r="B89" s="139" t="s">
        <v>180</v>
      </c>
      <c r="C89" s="1" t="s">
        <v>2</v>
      </c>
      <c r="D89" s="25"/>
      <c r="E89" s="53" t="s">
        <v>181</v>
      </c>
      <c r="F89" s="43">
        <v>127670</v>
      </c>
      <c r="G89" s="25">
        <v>127690</v>
      </c>
      <c r="H89" s="25">
        <f t="shared" ref="H89:H101" si="11">G89-F89</f>
        <v>20</v>
      </c>
      <c r="I89" s="25">
        <v>0.2</v>
      </c>
      <c r="J89" s="46">
        <v>0.1</v>
      </c>
      <c r="K89" s="43">
        <f>H89*I89*J89</f>
        <v>0.4</v>
      </c>
      <c r="L89" s="47" t="s">
        <v>292</v>
      </c>
      <c r="M89" s="54"/>
      <c r="N89" s="55">
        <f>K89*M89</f>
        <v>0</v>
      </c>
      <c r="O89" s="50"/>
      <c r="P89" s="17"/>
      <c r="Q89" s="47"/>
      <c r="R89" s="56"/>
    </row>
    <row r="90" spans="2:18" ht="15.75" thickBot="1" x14ac:dyDescent="0.3">
      <c r="B90" s="57"/>
      <c r="C90" s="58" t="s">
        <v>290</v>
      </c>
      <c r="D90" s="39"/>
      <c r="E90" s="59"/>
      <c r="F90" s="39"/>
      <c r="G90" s="39"/>
      <c r="H90" s="39"/>
      <c r="I90" s="39"/>
      <c r="J90" s="39"/>
      <c r="K90" s="40">
        <f>SUM(K89)</f>
        <v>0.4</v>
      </c>
      <c r="L90" s="39"/>
      <c r="M90" s="61"/>
      <c r="N90" s="144">
        <f>SUM(N89)</f>
        <v>0</v>
      </c>
      <c r="O90" s="50"/>
      <c r="P90" s="140"/>
      <c r="Q90" s="40" t="s">
        <v>290</v>
      </c>
      <c r="R90" s="143">
        <f>SUM(R89)</f>
        <v>0</v>
      </c>
    </row>
    <row r="91" spans="2:18" ht="24.95" customHeight="1" x14ac:dyDescent="0.25">
      <c r="B91" s="18"/>
      <c r="C91" s="19" t="s">
        <v>370</v>
      </c>
      <c r="D91" s="21"/>
      <c r="E91" s="20"/>
      <c r="F91" s="21"/>
      <c r="G91" s="21"/>
      <c r="H91" s="21"/>
      <c r="I91" s="21"/>
      <c r="J91" s="21"/>
      <c r="K91" s="21"/>
      <c r="L91" s="21"/>
      <c r="M91" s="64"/>
      <c r="N91" s="142"/>
      <c r="O91" s="50"/>
      <c r="P91" s="141"/>
      <c r="Q91" s="21"/>
      <c r="R91" s="66"/>
    </row>
    <row r="92" spans="2:18" ht="17.25" x14ac:dyDescent="0.25">
      <c r="B92" s="43" t="s">
        <v>161</v>
      </c>
      <c r="C92" s="52" t="s">
        <v>2</v>
      </c>
      <c r="D92" s="25"/>
      <c r="E92" s="53" t="s">
        <v>162</v>
      </c>
      <c r="F92" s="43">
        <v>119720</v>
      </c>
      <c r="G92" s="25">
        <v>119920</v>
      </c>
      <c r="H92" s="25">
        <f t="shared" si="11"/>
        <v>200</v>
      </c>
      <c r="I92" s="25">
        <v>0.5</v>
      </c>
      <c r="J92" s="46">
        <v>0.3</v>
      </c>
      <c r="K92" s="43">
        <f>H92*I92*J92</f>
        <v>30</v>
      </c>
      <c r="L92" s="47" t="s">
        <v>292</v>
      </c>
      <c r="M92" s="54"/>
      <c r="N92" s="55">
        <f t="shared" ref="N92:N101" si="12">K92*M92</f>
        <v>0</v>
      </c>
      <c r="O92" s="50"/>
      <c r="P92" s="17" t="s">
        <v>305</v>
      </c>
      <c r="Q92" s="47" t="s">
        <v>292</v>
      </c>
      <c r="R92" s="56">
        <f>H92*I92*J92</f>
        <v>30</v>
      </c>
    </row>
    <row r="93" spans="2:18" ht="17.25" x14ac:dyDescent="0.25">
      <c r="B93" s="43" t="s">
        <v>166</v>
      </c>
      <c r="C93" s="52" t="s">
        <v>2</v>
      </c>
      <c r="D93" s="25"/>
      <c r="E93" s="53" t="s">
        <v>162</v>
      </c>
      <c r="F93" s="43">
        <v>120525</v>
      </c>
      <c r="G93" s="25">
        <v>120585</v>
      </c>
      <c r="H93" s="25">
        <f t="shared" si="11"/>
        <v>60</v>
      </c>
      <c r="I93" s="25">
        <v>2</v>
      </c>
      <c r="J93" s="46">
        <v>0.3</v>
      </c>
      <c r="K93" s="43">
        <f t="shared" ref="K93:K101" si="13">H93*I93*J93</f>
        <v>36</v>
      </c>
      <c r="L93" s="47" t="s">
        <v>292</v>
      </c>
      <c r="M93" s="54"/>
      <c r="N93" s="55">
        <f t="shared" si="12"/>
        <v>0</v>
      </c>
      <c r="O93" s="50"/>
      <c r="P93" s="17" t="s">
        <v>305</v>
      </c>
      <c r="Q93" s="47" t="s">
        <v>292</v>
      </c>
      <c r="R93" s="56">
        <f t="shared" ref="R93:R101" si="14">H93*I93*J93</f>
        <v>36</v>
      </c>
    </row>
    <row r="94" spans="2:18" x14ac:dyDescent="0.25">
      <c r="B94" s="93"/>
      <c r="C94" s="94" t="s">
        <v>304</v>
      </c>
      <c r="D94" s="96"/>
      <c r="E94" s="95"/>
      <c r="F94" s="96"/>
      <c r="G94" s="96"/>
      <c r="H94" s="96"/>
      <c r="I94" s="96"/>
      <c r="J94" s="96"/>
      <c r="K94" s="30">
        <f>SUM(K92:K93)</f>
        <v>66</v>
      </c>
      <c r="L94" s="30"/>
      <c r="M94" s="128"/>
      <c r="N94" s="133">
        <f>SUM(N92:N93)</f>
        <v>0</v>
      </c>
      <c r="O94" s="50"/>
      <c r="P94" s="134"/>
      <c r="Q94" s="30" t="s">
        <v>304</v>
      </c>
      <c r="R94" s="125">
        <f>SUM(R92:R93)</f>
        <v>66</v>
      </c>
    </row>
    <row r="95" spans="2:18" ht="17.25" x14ac:dyDescent="0.25">
      <c r="B95" s="43" t="s">
        <v>182</v>
      </c>
      <c r="C95" s="52" t="s">
        <v>2</v>
      </c>
      <c r="D95" s="25"/>
      <c r="E95" s="53" t="s">
        <v>162</v>
      </c>
      <c r="F95" s="43">
        <v>145060</v>
      </c>
      <c r="G95" s="25">
        <v>145450</v>
      </c>
      <c r="H95" s="25">
        <f t="shared" si="11"/>
        <v>390</v>
      </c>
      <c r="I95" s="25">
        <v>0.5</v>
      </c>
      <c r="J95" s="46">
        <v>0.1</v>
      </c>
      <c r="K95" s="43">
        <f t="shared" si="13"/>
        <v>19.5</v>
      </c>
      <c r="L95" s="47" t="s">
        <v>292</v>
      </c>
      <c r="M95" s="54"/>
      <c r="N95" s="55">
        <f t="shared" si="12"/>
        <v>0</v>
      </c>
      <c r="O95" s="50"/>
      <c r="P95" s="17" t="s">
        <v>329</v>
      </c>
      <c r="Q95" s="47" t="s">
        <v>292</v>
      </c>
      <c r="R95" s="56">
        <f t="shared" si="14"/>
        <v>19.5</v>
      </c>
    </row>
    <row r="96" spans="2:18" ht="17.25" x14ac:dyDescent="0.25">
      <c r="B96" s="43" t="s">
        <v>185</v>
      </c>
      <c r="C96" s="52" t="s">
        <v>2</v>
      </c>
      <c r="D96" s="25"/>
      <c r="E96" s="53" t="s">
        <v>162</v>
      </c>
      <c r="F96" s="43">
        <v>145495</v>
      </c>
      <c r="G96" s="25">
        <v>145555</v>
      </c>
      <c r="H96" s="25">
        <f t="shared" si="11"/>
        <v>60</v>
      </c>
      <c r="I96" s="25">
        <v>0.5</v>
      </c>
      <c r="J96" s="46">
        <v>0.25</v>
      </c>
      <c r="K96" s="43">
        <f t="shared" si="13"/>
        <v>7.5</v>
      </c>
      <c r="L96" s="47" t="s">
        <v>292</v>
      </c>
      <c r="M96" s="54"/>
      <c r="N96" s="55">
        <f t="shared" si="12"/>
        <v>0</v>
      </c>
      <c r="O96" s="50"/>
      <c r="P96" s="17" t="s">
        <v>329</v>
      </c>
      <c r="Q96" s="47" t="s">
        <v>292</v>
      </c>
      <c r="R96" s="56">
        <f t="shared" si="14"/>
        <v>7.5</v>
      </c>
    </row>
    <row r="97" spans="2:18" ht="17.25" x14ac:dyDescent="0.25">
      <c r="B97" s="43" t="s">
        <v>193</v>
      </c>
      <c r="C97" s="52" t="s">
        <v>2</v>
      </c>
      <c r="D97" s="25"/>
      <c r="E97" s="53" t="s">
        <v>162</v>
      </c>
      <c r="F97" s="43">
        <v>151460</v>
      </c>
      <c r="G97" s="25">
        <v>151510</v>
      </c>
      <c r="H97" s="25">
        <f t="shared" si="11"/>
        <v>50</v>
      </c>
      <c r="I97" s="25">
        <v>0.5</v>
      </c>
      <c r="J97" s="46">
        <v>0.2</v>
      </c>
      <c r="K97" s="43">
        <f t="shared" si="13"/>
        <v>5</v>
      </c>
      <c r="L97" s="47" t="s">
        <v>292</v>
      </c>
      <c r="M97" s="54"/>
      <c r="N97" s="55">
        <f t="shared" si="12"/>
        <v>0</v>
      </c>
      <c r="O97" s="50"/>
      <c r="P97" s="17" t="s">
        <v>329</v>
      </c>
      <c r="Q97" s="47" t="s">
        <v>292</v>
      </c>
      <c r="R97" s="56">
        <f t="shared" si="14"/>
        <v>5</v>
      </c>
    </row>
    <row r="98" spans="2:18" ht="17.25" x14ac:dyDescent="0.25">
      <c r="B98" s="43" t="s">
        <v>198</v>
      </c>
      <c r="C98" s="52" t="s">
        <v>2</v>
      </c>
      <c r="D98" s="25"/>
      <c r="E98" s="53" t="s">
        <v>162</v>
      </c>
      <c r="F98" s="43">
        <v>152590</v>
      </c>
      <c r="G98" s="25">
        <v>152600</v>
      </c>
      <c r="H98" s="25">
        <f t="shared" si="11"/>
        <v>10</v>
      </c>
      <c r="I98" s="25">
        <v>3</v>
      </c>
      <c r="J98" s="46">
        <v>0.4</v>
      </c>
      <c r="K98" s="43">
        <f>H98*I98*J98</f>
        <v>12</v>
      </c>
      <c r="L98" s="47" t="s">
        <v>292</v>
      </c>
      <c r="M98" s="54"/>
      <c r="N98" s="55">
        <f t="shared" si="12"/>
        <v>0</v>
      </c>
      <c r="O98" s="50"/>
      <c r="P98" s="17" t="s">
        <v>329</v>
      </c>
      <c r="Q98" s="47" t="s">
        <v>292</v>
      </c>
      <c r="R98" s="56">
        <f t="shared" si="14"/>
        <v>12</v>
      </c>
    </row>
    <row r="99" spans="2:18" ht="17.25" x14ac:dyDescent="0.25">
      <c r="B99" s="43" t="s">
        <v>201</v>
      </c>
      <c r="C99" s="52" t="s">
        <v>2</v>
      </c>
      <c r="D99" s="25"/>
      <c r="E99" s="53" t="s">
        <v>162</v>
      </c>
      <c r="F99" s="43">
        <v>153225</v>
      </c>
      <c r="G99" s="25">
        <v>153325</v>
      </c>
      <c r="H99" s="25">
        <f t="shared" si="11"/>
        <v>100</v>
      </c>
      <c r="I99" s="25">
        <v>0.5</v>
      </c>
      <c r="J99" s="46">
        <v>0.1</v>
      </c>
      <c r="K99" s="43">
        <f t="shared" si="13"/>
        <v>5</v>
      </c>
      <c r="L99" s="47" t="s">
        <v>292</v>
      </c>
      <c r="M99" s="54"/>
      <c r="N99" s="55">
        <f t="shared" si="12"/>
        <v>0</v>
      </c>
      <c r="O99" s="50"/>
      <c r="P99" s="17" t="s">
        <v>329</v>
      </c>
      <c r="Q99" s="47" t="s">
        <v>292</v>
      </c>
      <c r="R99" s="56">
        <f t="shared" si="14"/>
        <v>5</v>
      </c>
    </row>
    <row r="100" spans="2:18" ht="17.25" x14ac:dyDescent="0.25">
      <c r="B100" s="43" t="s">
        <v>208</v>
      </c>
      <c r="C100" s="52" t="s">
        <v>2</v>
      </c>
      <c r="D100" s="25"/>
      <c r="E100" s="53" t="s">
        <v>162</v>
      </c>
      <c r="F100" s="43">
        <v>157635</v>
      </c>
      <c r="G100" s="25">
        <v>157685</v>
      </c>
      <c r="H100" s="25">
        <f t="shared" si="11"/>
        <v>50</v>
      </c>
      <c r="I100" s="25">
        <v>1.5</v>
      </c>
      <c r="J100" s="46">
        <v>0.35</v>
      </c>
      <c r="K100" s="43">
        <f t="shared" si="13"/>
        <v>26.25</v>
      </c>
      <c r="L100" s="47" t="s">
        <v>292</v>
      </c>
      <c r="M100" s="54"/>
      <c r="N100" s="55">
        <f t="shared" si="12"/>
        <v>0</v>
      </c>
      <c r="O100" s="50"/>
      <c r="P100" s="17" t="s">
        <v>329</v>
      </c>
      <c r="Q100" s="47" t="s">
        <v>292</v>
      </c>
      <c r="R100" s="56">
        <f t="shared" si="14"/>
        <v>26.25</v>
      </c>
    </row>
    <row r="101" spans="2:18" ht="17.25" x14ac:dyDescent="0.25">
      <c r="B101" s="74" t="s">
        <v>239</v>
      </c>
      <c r="C101" s="75" t="s">
        <v>2</v>
      </c>
      <c r="D101" s="26"/>
      <c r="E101" s="76" t="s">
        <v>162</v>
      </c>
      <c r="F101" s="74">
        <v>171695</v>
      </c>
      <c r="G101" s="26">
        <v>171785</v>
      </c>
      <c r="H101" s="26">
        <f t="shared" si="11"/>
        <v>90</v>
      </c>
      <c r="I101" s="26">
        <v>0.3</v>
      </c>
      <c r="J101" s="77">
        <v>0.1</v>
      </c>
      <c r="K101" s="74">
        <f t="shared" si="13"/>
        <v>2.7</v>
      </c>
      <c r="L101" s="90" t="s">
        <v>292</v>
      </c>
      <c r="M101" s="79"/>
      <c r="N101" s="145">
        <f t="shared" si="12"/>
        <v>0</v>
      </c>
      <c r="O101" s="50"/>
      <c r="P101" s="146" t="s">
        <v>329</v>
      </c>
      <c r="Q101" s="90" t="s">
        <v>292</v>
      </c>
      <c r="R101" s="82">
        <f t="shared" si="14"/>
        <v>2.7</v>
      </c>
    </row>
    <row r="102" spans="2:18" x14ac:dyDescent="0.25">
      <c r="B102" s="93"/>
      <c r="C102" s="94" t="s">
        <v>304</v>
      </c>
      <c r="D102" s="30"/>
      <c r="E102" s="95"/>
      <c r="F102" s="96"/>
      <c r="G102" s="96"/>
      <c r="H102" s="96"/>
      <c r="I102" s="96"/>
      <c r="J102" s="96"/>
      <c r="K102" s="126">
        <f>SUM(K95:K101)</f>
        <v>77.95</v>
      </c>
      <c r="L102" s="30"/>
      <c r="M102" s="30"/>
      <c r="N102" s="148">
        <f>SUM(N95:N101)</f>
        <v>0</v>
      </c>
      <c r="O102" s="92"/>
      <c r="P102" s="134"/>
      <c r="Q102" s="30" t="s">
        <v>304</v>
      </c>
      <c r="R102" s="98">
        <f>SUM(R95:R101)</f>
        <v>77.95</v>
      </c>
    </row>
    <row r="103" spans="2:18" ht="15.75" thickBot="1" x14ac:dyDescent="0.3">
      <c r="B103" s="122"/>
      <c r="C103" s="129"/>
      <c r="D103" s="130"/>
      <c r="E103" s="123"/>
      <c r="F103" s="39"/>
      <c r="G103" s="39"/>
      <c r="H103" s="39"/>
      <c r="I103" s="39"/>
      <c r="J103" s="39"/>
      <c r="K103" s="135">
        <f>K94+K102</f>
        <v>143.94999999999999</v>
      </c>
      <c r="L103" s="130"/>
      <c r="M103" s="130"/>
      <c r="N103" s="147">
        <f>N94+N102</f>
        <v>0</v>
      </c>
      <c r="O103" s="92"/>
      <c r="P103" s="123"/>
      <c r="Q103" s="130" t="s">
        <v>290</v>
      </c>
      <c r="R103" s="132">
        <f>R94+R102</f>
        <v>143.94999999999999</v>
      </c>
    </row>
    <row r="104" spans="2:18" ht="24.95" customHeight="1" x14ac:dyDescent="0.25">
      <c r="B104" s="18"/>
      <c r="C104" s="19" t="s">
        <v>398</v>
      </c>
      <c r="D104" s="28"/>
      <c r="E104" s="20"/>
      <c r="F104" s="29"/>
      <c r="G104" s="29"/>
      <c r="H104" s="29"/>
      <c r="I104" s="29"/>
      <c r="J104" s="29"/>
      <c r="K104" s="21"/>
      <c r="L104" s="21"/>
      <c r="M104" s="20"/>
      <c r="N104" s="20"/>
      <c r="O104" s="22"/>
      <c r="P104" s="20"/>
      <c r="Q104" s="21"/>
      <c r="R104" s="23"/>
    </row>
    <row r="105" spans="2:18" ht="17.25" x14ac:dyDescent="0.25">
      <c r="B105" s="43" t="s">
        <v>46</v>
      </c>
      <c r="C105" s="52" t="s">
        <v>2</v>
      </c>
      <c r="D105" s="25"/>
      <c r="E105" s="53" t="s">
        <v>27</v>
      </c>
      <c r="F105" s="43">
        <v>37605</v>
      </c>
      <c r="G105" s="25">
        <v>37655</v>
      </c>
      <c r="H105" s="25">
        <f>G105-F105</f>
        <v>50</v>
      </c>
      <c r="I105" s="25">
        <v>1.5</v>
      </c>
      <c r="J105" s="46">
        <v>0.05</v>
      </c>
      <c r="K105" s="43">
        <f>H105</f>
        <v>50</v>
      </c>
      <c r="L105" s="47" t="s">
        <v>4</v>
      </c>
      <c r="M105" s="54"/>
      <c r="N105" s="55">
        <f>K105*M105</f>
        <v>0</v>
      </c>
      <c r="O105" s="50"/>
      <c r="P105" s="17" t="s">
        <v>294</v>
      </c>
      <c r="Q105" s="47" t="s">
        <v>292</v>
      </c>
      <c r="R105" s="88">
        <f>H105*I105*J105</f>
        <v>3.75</v>
      </c>
    </row>
    <row r="106" spans="2:18" ht="17.25" x14ac:dyDescent="0.25">
      <c r="B106" s="43" t="s">
        <v>48</v>
      </c>
      <c r="C106" s="52" t="s">
        <v>2</v>
      </c>
      <c r="D106" s="25"/>
      <c r="E106" s="53" t="s">
        <v>27</v>
      </c>
      <c r="F106" s="43">
        <v>40955</v>
      </c>
      <c r="G106" s="25">
        <v>41005</v>
      </c>
      <c r="H106" s="25">
        <f t="shared" ref="H106:H146" si="15">G106-F106</f>
        <v>50</v>
      </c>
      <c r="I106" s="25">
        <v>1.5</v>
      </c>
      <c r="J106" s="46">
        <v>0.05</v>
      </c>
      <c r="K106" s="43">
        <f t="shared" ref="K106:K148" si="16">H106</f>
        <v>50</v>
      </c>
      <c r="L106" s="47" t="s">
        <v>4</v>
      </c>
      <c r="M106" s="54"/>
      <c r="N106" s="55">
        <f t="shared" ref="N106:N148" si="17">K106*M106</f>
        <v>0</v>
      </c>
      <c r="O106" s="50"/>
      <c r="P106" s="17" t="s">
        <v>294</v>
      </c>
      <c r="Q106" s="47" t="s">
        <v>292</v>
      </c>
      <c r="R106" s="88">
        <f t="shared" ref="R106:R148" si="18">H106*I106*J106</f>
        <v>3.75</v>
      </c>
    </row>
    <row r="107" spans="2:18" ht="17.25" x14ac:dyDescent="0.25">
      <c r="B107" s="43" t="s">
        <v>51</v>
      </c>
      <c r="C107" s="52" t="s">
        <v>2</v>
      </c>
      <c r="D107" s="25"/>
      <c r="E107" s="53" t="s">
        <v>27</v>
      </c>
      <c r="F107" s="43">
        <v>43355</v>
      </c>
      <c r="G107" s="25">
        <v>43445</v>
      </c>
      <c r="H107" s="25">
        <f t="shared" si="15"/>
        <v>90</v>
      </c>
      <c r="I107" s="25">
        <v>1.5</v>
      </c>
      <c r="J107" s="46">
        <v>0.05</v>
      </c>
      <c r="K107" s="43">
        <f t="shared" si="16"/>
        <v>90</v>
      </c>
      <c r="L107" s="47" t="s">
        <v>4</v>
      </c>
      <c r="M107" s="54"/>
      <c r="N107" s="55">
        <f t="shared" si="17"/>
        <v>0</v>
      </c>
      <c r="O107" s="50"/>
      <c r="P107" s="17" t="s">
        <v>294</v>
      </c>
      <c r="Q107" s="47" t="s">
        <v>292</v>
      </c>
      <c r="R107" s="88">
        <f t="shared" si="18"/>
        <v>6.75</v>
      </c>
    </row>
    <row r="108" spans="2:18" ht="17.25" x14ac:dyDescent="0.25">
      <c r="B108" s="43" t="s">
        <v>58</v>
      </c>
      <c r="C108" s="52" t="s">
        <v>2</v>
      </c>
      <c r="D108" s="25"/>
      <c r="E108" s="53" t="s">
        <v>27</v>
      </c>
      <c r="F108" s="43">
        <v>55405</v>
      </c>
      <c r="G108" s="25">
        <v>55475</v>
      </c>
      <c r="H108" s="25">
        <f>G108-F108</f>
        <v>70</v>
      </c>
      <c r="I108" s="25">
        <v>1.5</v>
      </c>
      <c r="J108" s="46">
        <v>0.05</v>
      </c>
      <c r="K108" s="43">
        <f>H108</f>
        <v>70</v>
      </c>
      <c r="L108" s="47" t="s">
        <v>4</v>
      </c>
      <c r="M108" s="54"/>
      <c r="N108" s="55">
        <f t="shared" si="17"/>
        <v>0</v>
      </c>
      <c r="O108" s="50"/>
      <c r="P108" s="17" t="s">
        <v>294</v>
      </c>
      <c r="Q108" s="47" t="s">
        <v>292</v>
      </c>
      <c r="R108" s="88">
        <f t="shared" si="18"/>
        <v>5.25</v>
      </c>
    </row>
    <row r="109" spans="2:18" ht="17.25" x14ac:dyDescent="0.25">
      <c r="B109" s="43" t="s">
        <v>62</v>
      </c>
      <c r="C109" s="52" t="s">
        <v>2</v>
      </c>
      <c r="D109" s="25"/>
      <c r="E109" s="53" t="s">
        <v>27</v>
      </c>
      <c r="F109" s="43">
        <v>57945</v>
      </c>
      <c r="G109" s="25">
        <v>57995</v>
      </c>
      <c r="H109" s="25">
        <f t="shared" si="15"/>
        <v>50</v>
      </c>
      <c r="I109" s="25">
        <v>1.5</v>
      </c>
      <c r="J109" s="46">
        <v>0.05</v>
      </c>
      <c r="K109" s="43">
        <f t="shared" si="16"/>
        <v>50</v>
      </c>
      <c r="L109" s="47" t="s">
        <v>4</v>
      </c>
      <c r="M109" s="54"/>
      <c r="N109" s="55">
        <f t="shared" si="17"/>
        <v>0</v>
      </c>
      <c r="O109" s="50"/>
      <c r="P109" s="17" t="s">
        <v>294</v>
      </c>
      <c r="Q109" s="47" t="s">
        <v>292</v>
      </c>
      <c r="R109" s="88">
        <f t="shared" si="18"/>
        <v>3.75</v>
      </c>
    </row>
    <row r="110" spans="2:18" ht="17.25" x14ac:dyDescent="0.25">
      <c r="B110" s="43" t="s">
        <v>64</v>
      </c>
      <c r="C110" s="52" t="s">
        <v>2</v>
      </c>
      <c r="D110" s="25"/>
      <c r="E110" s="53" t="s">
        <v>27</v>
      </c>
      <c r="F110" s="43">
        <v>60850</v>
      </c>
      <c r="G110" s="25">
        <v>60900</v>
      </c>
      <c r="H110" s="25">
        <f t="shared" si="15"/>
        <v>50</v>
      </c>
      <c r="I110" s="25">
        <v>1.5</v>
      </c>
      <c r="J110" s="46">
        <v>0.05</v>
      </c>
      <c r="K110" s="43">
        <f t="shared" si="16"/>
        <v>50</v>
      </c>
      <c r="L110" s="47" t="s">
        <v>4</v>
      </c>
      <c r="M110" s="54"/>
      <c r="N110" s="55">
        <f t="shared" si="17"/>
        <v>0</v>
      </c>
      <c r="O110" s="50"/>
      <c r="P110" s="17" t="s">
        <v>294</v>
      </c>
      <c r="Q110" s="47" t="s">
        <v>292</v>
      </c>
      <c r="R110" s="88">
        <f t="shared" si="18"/>
        <v>3.75</v>
      </c>
    </row>
    <row r="111" spans="2:18" ht="17.25" x14ac:dyDescent="0.25">
      <c r="B111" s="43" t="s">
        <v>66</v>
      </c>
      <c r="C111" s="52" t="s">
        <v>2</v>
      </c>
      <c r="D111" s="25"/>
      <c r="E111" s="53" t="s">
        <v>27</v>
      </c>
      <c r="F111" s="43">
        <v>60920</v>
      </c>
      <c r="G111" s="25">
        <v>61000</v>
      </c>
      <c r="H111" s="25">
        <f t="shared" si="15"/>
        <v>80</v>
      </c>
      <c r="I111" s="25">
        <v>1.5</v>
      </c>
      <c r="J111" s="46">
        <v>0.05</v>
      </c>
      <c r="K111" s="43">
        <f t="shared" si="16"/>
        <v>80</v>
      </c>
      <c r="L111" s="47" t="s">
        <v>4</v>
      </c>
      <c r="M111" s="54"/>
      <c r="N111" s="55">
        <f t="shared" si="17"/>
        <v>0</v>
      </c>
      <c r="O111" s="50"/>
      <c r="P111" s="17" t="s">
        <v>294</v>
      </c>
      <c r="Q111" s="47" t="s">
        <v>292</v>
      </c>
      <c r="R111" s="88">
        <f t="shared" si="18"/>
        <v>6</v>
      </c>
    </row>
    <row r="112" spans="2:18" ht="17.25" x14ac:dyDescent="0.25">
      <c r="B112" s="43" t="s">
        <v>71</v>
      </c>
      <c r="C112" s="52" t="s">
        <v>2</v>
      </c>
      <c r="D112" s="25"/>
      <c r="E112" s="53" t="s">
        <v>27</v>
      </c>
      <c r="F112" s="43">
        <v>61395</v>
      </c>
      <c r="G112" s="25">
        <v>61445</v>
      </c>
      <c r="H112" s="25">
        <f t="shared" si="15"/>
        <v>50</v>
      </c>
      <c r="I112" s="25">
        <v>1.5</v>
      </c>
      <c r="J112" s="46">
        <v>0.05</v>
      </c>
      <c r="K112" s="43">
        <f t="shared" si="16"/>
        <v>50</v>
      </c>
      <c r="L112" s="47" t="s">
        <v>4</v>
      </c>
      <c r="M112" s="54"/>
      <c r="N112" s="55">
        <f t="shared" si="17"/>
        <v>0</v>
      </c>
      <c r="O112" s="50"/>
      <c r="P112" s="17" t="s">
        <v>294</v>
      </c>
      <c r="Q112" s="47" t="s">
        <v>292</v>
      </c>
      <c r="R112" s="88">
        <f t="shared" si="18"/>
        <v>3.75</v>
      </c>
    </row>
    <row r="113" spans="2:18" ht="17.25" x14ac:dyDescent="0.25">
      <c r="B113" s="43" t="s">
        <v>73</v>
      </c>
      <c r="C113" s="52" t="s">
        <v>2</v>
      </c>
      <c r="D113" s="25"/>
      <c r="E113" s="53" t="s">
        <v>27</v>
      </c>
      <c r="F113" s="43">
        <v>62605</v>
      </c>
      <c r="G113" s="25">
        <v>62655</v>
      </c>
      <c r="H113" s="25">
        <f t="shared" si="15"/>
        <v>50</v>
      </c>
      <c r="I113" s="25">
        <v>1.5</v>
      </c>
      <c r="J113" s="46">
        <v>0.05</v>
      </c>
      <c r="K113" s="43">
        <f t="shared" si="16"/>
        <v>50</v>
      </c>
      <c r="L113" s="47" t="s">
        <v>4</v>
      </c>
      <c r="M113" s="54"/>
      <c r="N113" s="55">
        <f t="shared" si="17"/>
        <v>0</v>
      </c>
      <c r="O113" s="50"/>
      <c r="P113" s="17" t="s">
        <v>294</v>
      </c>
      <c r="Q113" s="47" t="s">
        <v>292</v>
      </c>
      <c r="R113" s="88">
        <f t="shared" si="18"/>
        <v>3.75</v>
      </c>
    </row>
    <row r="114" spans="2:18" ht="17.25" x14ac:dyDescent="0.25">
      <c r="B114" s="43" t="s">
        <v>75</v>
      </c>
      <c r="C114" s="52" t="s">
        <v>2</v>
      </c>
      <c r="D114" s="25"/>
      <c r="E114" s="53" t="s">
        <v>27</v>
      </c>
      <c r="F114" s="43">
        <v>63390</v>
      </c>
      <c r="G114" s="25">
        <v>63460</v>
      </c>
      <c r="H114" s="25">
        <f t="shared" si="15"/>
        <v>70</v>
      </c>
      <c r="I114" s="25">
        <v>1.5</v>
      </c>
      <c r="J114" s="46">
        <v>0.05</v>
      </c>
      <c r="K114" s="43">
        <f t="shared" si="16"/>
        <v>70</v>
      </c>
      <c r="L114" s="47" t="s">
        <v>4</v>
      </c>
      <c r="M114" s="54"/>
      <c r="N114" s="55">
        <f t="shared" si="17"/>
        <v>0</v>
      </c>
      <c r="O114" s="50"/>
      <c r="P114" s="17" t="s">
        <v>294</v>
      </c>
      <c r="Q114" s="47" t="s">
        <v>292</v>
      </c>
      <c r="R114" s="88">
        <f t="shared" si="18"/>
        <v>5.25</v>
      </c>
    </row>
    <row r="115" spans="2:18" ht="17.25" x14ac:dyDescent="0.25">
      <c r="B115" s="43" t="s">
        <v>79</v>
      </c>
      <c r="C115" s="52" t="s">
        <v>2</v>
      </c>
      <c r="D115" s="25"/>
      <c r="E115" s="53" t="s">
        <v>27</v>
      </c>
      <c r="F115" s="43">
        <v>64635</v>
      </c>
      <c r="G115" s="25">
        <v>64695</v>
      </c>
      <c r="H115" s="25">
        <f t="shared" si="15"/>
        <v>60</v>
      </c>
      <c r="I115" s="25">
        <v>1.5</v>
      </c>
      <c r="J115" s="46">
        <v>0.05</v>
      </c>
      <c r="K115" s="43">
        <f t="shared" si="16"/>
        <v>60</v>
      </c>
      <c r="L115" s="47" t="s">
        <v>4</v>
      </c>
      <c r="M115" s="54"/>
      <c r="N115" s="55">
        <f t="shared" si="17"/>
        <v>0</v>
      </c>
      <c r="O115" s="50"/>
      <c r="P115" s="17" t="s">
        <v>294</v>
      </c>
      <c r="Q115" s="47" t="s">
        <v>292</v>
      </c>
      <c r="R115" s="88">
        <f t="shared" si="18"/>
        <v>4.5</v>
      </c>
    </row>
    <row r="116" spans="2:18" x14ac:dyDescent="0.25">
      <c r="B116" s="93"/>
      <c r="C116" s="94" t="s">
        <v>304</v>
      </c>
      <c r="D116" s="96"/>
      <c r="E116" s="95"/>
      <c r="F116" s="96"/>
      <c r="G116" s="96"/>
      <c r="H116" s="96"/>
      <c r="I116" s="96"/>
      <c r="J116" s="96"/>
      <c r="K116" s="30">
        <f>SUM(K105:K115)</f>
        <v>670</v>
      </c>
      <c r="L116" s="96"/>
      <c r="M116" s="124"/>
      <c r="N116" s="133">
        <f>SUM(N105:N115)</f>
        <v>0</v>
      </c>
      <c r="O116" s="50"/>
      <c r="P116" s="134"/>
      <c r="Q116" s="30" t="s">
        <v>304</v>
      </c>
      <c r="R116" s="98">
        <f>SUM(R105:R115)</f>
        <v>50.25</v>
      </c>
    </row>
    <row r="117" spans="2:18" ht="17.25" x14ac:dyDescent="0.25">
      <c r="B117" s="43" t="s">
        <v>127</v>
      </c>
      <c r="C117" s="52" t="s">
        <v>2</v>
      </c>
      <c r="D117" s="25"/>
      <c r="E117" s="53" t="s">
        <v>27</v>
      </c>
      <c r="F117" s="43">
        <v>86620</v>
      </c>
      <c r="G117" s="25">
        <v>87470</v>
      </c>
      <c r="H117" s="25">
        <f t="shared" si="15"/>
        <v>850</v>
      </c>
      <c r="I117" s="25">
        <v>1.5</v>
      </c>
      <c r="J117" s="46">
        <v>0.05</v>
      </c>
      <c r="K117" s="43">
        <f t="shared" si="16"/>
        <v>850</v>
      </c>
      <c r="L117" s="47" t="s">
        <v>4</v>
      </c>
      <c r="M117" s="54"/>
      <c r="N117" s="55">
        <f t="shared" si="17"/>
        <v>0</v>
      </c>
      <c r="O117" s="50"/>
      <c r="P117" s="17" t="s">
        <v>305</v>
      </c>
      <c r="Q117" s="47" t="s">
        <v>292</v>
      </c>
      <c r="R117" s="88">
        <f t="shared" si="18"/>
        <v>63.75</v>
      </c>
    </row>
    <row r="118" spans="2:18" ht="17.25" x14ac:dyDescent="0.25">
      <c r="B118" s="43" t="s">
        <v>139</v>
      </c>
      <c r="C118" s="52" t="s">
        <v>2</v>
      </c>
      <c r="D118" s="25"/>
      <c r="E118" s="53" t="s">
        <v>27</v>
      </c>
      <c r="F118" s="43">
        <v>87925</v>
      </c>
      <c r="G118" s="25">
        <v>87975</v>
      </c>
      <c r="H118" s="25">
        <f t="shared" si="15"/>
        <v>50</v>
      </c>
      <c r="I118" s="25">
        <v>1.5</v>
      </c>
      <c r="J118" s="46">
        <v>0.05</v>
      </c>
      <c r="K118" s="43">
        <f t="shared" si="16"/>
        <v>50</v>
      </c>
      <c r="L118" s="47" t="s">
        <v>4</v>
      </c>
      <c r="M118" s="54"/>
      <c r="N118" s="55">
        <f t="shared" si="17"/>
        <v>0</v>
      </c>
      <c r="O118" s="50"/>
      <c r="P118" s="17" t="s">
        <v>305</v>
      </c>
      <c r="Q118" s="47" t="s">
        <v>292</v>
      </c>
      <c r="R118" s="88">
        <f t="shared" si="18"/>
        <v>3.75</v>
      </c>
    </row>
    <row r="119" spans="2:18" ht="17.25" x14ac:dyDescent="0.25">
      <c r="B119" s="43" t="s">
        <v>141</v>
      </c>
      <c r="C119" s="52" t="s">
        <v>2</v>
      </c>
      <c r="D119" s="25"/>
      <c r="E119" s="53" t="s">
        <v>27</v>
      </c>
      <c r="F119" s="43">
        <v>88975</v>
      </c>
      <c r="G119" s="25">
        <v>89035</v>
      </c>
      <c r="H119" s="25">
        <f t="shared" si="15"/>
        <v>60</v>
      </c>
      <c r="I119" s="25">
        <v>1.5</v>
      </c>
      <c r="J119" s="46">
        <v>0.05</v>
      </c>
      <c r="K119" s="43">
        <f t="shared" si="16"/>
        <v>60</v>
      </c>
      <c r="L119" s="47" t="s">
        <v>4</v>
      </c>
      <c r="M119" s="54"/>
      <c r="N119" s="55">
        <f t="shared" si="17"/>
        <v>0</v>
      </c>
      <c r="O119" s="50"/>
      <c r="P119" s="17" t="s">
        <v>305</v>
      </c>
      <c r="Q119" s="47" t="s">
        <v>292</v>
      </c>
      <c r="R119" s="88">
        <f t="shared" si="18"/>
        <v>4.5</v>
      </c>
    </row>
    <row r="120" spans="2:18" ht="17.25" x14ac:dyDescent="0.25">
      <c r="B120" s="43" t="s">
        <v>148</v>
      </c>
      <c r="C120" s="52" t="s">
        <v>2</v>
      </c>
      <c r="D120" s="25"/>
      <c r="E120" s="53" t="s">
        <v>27</v>
      </c>
      <c r="F120" s="43">
        <v>97995</v>
      </c>
      <c r="G120" s="25">
        <v>98076</v>
      </c>
      <c r="H120" s="25">
        <f t="shared" si="15"/>
        <v>81</v>
      </c>
      <c r="I120" s="25">
        <v>1.5</v>
      </c>
      <c r="J120" s="46">
        <v>0.05</v>
      </c>
      <c r="K120" s="43">
        <f t="shared" si="16"/>
        <v>81</v>
      </c>
      <c r="L120" s="47" t="s">
        <v>4</v>
      </c>
      <c r="M120" s="54"/>
      <c r="N120" s="55">
        <f t="shared" si="17"/>
        <v>0</v>
      </c>
      <c r="O120" s="50"/>
      <c r="P120" s="17" t="s">
        <v>305</v>
      </c>
      <c r="Q120" s="47" t="s">
        <v>292</v>
      </c>
      <c r="R120" s="88">
        <f t="shared" si="18"/>
        <v>6.0750000000000002</v>
      </c>
    </row>
    <row r="121" spans="2:18" ht="17.25" x14ac:dyDescent="0.25">
      <c r="B121" s="43" t="s">
        <v>154</v>
      </c>
      <c r="C121" s="52" t="s">
        <v>2</v>
      </c>
      <c r="D121" s="25"/>
      <c r="E121" s="53" t="s">
        <v>27</v>
      </c>
      <c r="F121" s="43">
        <v>106765</v>
      </c>
      <c r="G121" s="25">
        <v>106815</v>
      </c>
      <c r="H121" s="25">
        <f t="shared" si="15"/>
        <v>50</v>
      </c>
      <c r="I121" s="25">
        <v>1.5</v>
      </c>
      <c r="J121" s="46">
        <v>0.05</v>
      </c>
      <c r="K121" s="43">
        <f t="shared" si="16"/>
        <v>50</v>
      </c>
      <c r="L121" s="47" t="s">
        <v>4</v>
      </c>
      <c r="M121" s="54"/>
      <c r="N121" s="55">
        <f t="shared" si="17"/>
        <v>0</v>
      </c>
      <c r="O121" s="50"/>
      <c r="P121" s="17" t="s">
        <v>305</v>
      </c>
      <c r="Q121" s="47" t="s">
        <v>292</v>
      </c>
      <c r="R121" s="88">
        <f t="shared" si="18"/>
        <v>3.75</v>
      </c>
    </row>
    <row r="122" spans="2:18" ht="17.25" x14ac:dyDescent="0.25">
      <c r="B122" s="43" t="s">
        <v>157</v>
      </c>
      <c r="C122" s="52" t="s">
        <v>2</v>
      </c>
      <c r="D122" s="25"/>
      <c r="E122" s="53" t="s">
        <v>27</v>
      </c>
      <c r="F122" s="43">
        <v>106880</v>
      </c>
      <c r="G122" s="25">
        <v>106930</v>
      </c>
      <c r="H122" s="25">
        <f t="shared" si="15"/>
        <v>50</v>
      </c>
      <c r="I122" s="25">
        <v>1.5</v>
      </c>
      <c r="J122" s="46">
        <v>0.05</v>
      </c>
      <c r="K122" s="43">
        <f t="shared" si="16"/>
        <v>50</v>
      </c>
      <c r="L122" s="47" t="s">
        <v>4</v>
      </c>
      <c r="M122" s="54"/>
      <c r="N122" s="55">
        <f t="shared" si="17"/>
        <v>0</v>
      </c>
      <c r="O122" s="50"/>
      <c r="P122" s="17" t="s">
        <v>305</v>
      </c>
      <c r="Q122" s="47" t="s">
        <v>292</v>
      </c>
      <c r="R122" s="88">
        <f t="shared" si="18"/>
        <v>3.75</v>
      </c>
    </row>
    <row r="123" spans="2:18" ht="17.25" x14ac:dyDescent="0.25">
      <c r="B123" s="43" t="s">
        <v>163</v>
      </c>
      <c r="C123" s="52" t="s">
        <v>2</v>
      </c>
      <c r="D123" s="25"/>
      <c r="E123" s="53" t="s">
        <v>27</v>
      </c>
      <c r="F123" s="43">
        <v>119720</v>
      </c>
      <c r="G123" s="25">
        <v>119940</v>
      </c>
      <c r="H123" s="25">
        <f t="shared" si="15"/>
        <v>220</v>
      </c>
      <c r="I123" s="25">
        <v>1.5</v>
      </c>
      <c r="J123" s="46">
        <v>0.05</v>
      </c>
      <c r="K123" s="43">
        <f t="shared" si="16"/>
        <v>220</v>
      </c>
      <c r="L123" s="47" t="s">
        <v>4</v>
      </c>
      <c r="M123" s="54"/>
      <c r="N123" s="55">
        <f t="shared" si="17"/>
        <v>0</v>
      </c>
      <c r="O123" s="50"/>
      <c r="P123" s="17" t="s">
        <v>305</v>
      </c>
      <c r="Q123" s="47" t="s">
        <v>292</v>
      </c>
      <c r="R123" s="88">
        <f t="shared" si="18"/>
        <v>16.5</v>
      </c>
    </row>
    <row r="124" spans="2:18" ht="17.25" x14ac:dyDescent="0.25">
      <c r="B124" s="43" t="s">
        <v>167</v>
      </c>
      <c r="C124" s="52" t="s">
        <v>2</v>
      </c>
      <c r="D124" s="25"/>
      <c r="E124" s="53" t="s">
        <v>27</v>
      </c>
      <c r="F124" s="43">
        <v>120525</v>
      </c>
      <c r="G124" s="25">
        <v>120585</v>
      </c>
      <c r="H124" s="25">
        <f t="shared" si="15"/>
        <v>60</v>
      </c>
      <c r="I124" s="25">
        <v>1.5</v>
      </c>
      <c r="J124" s="46">
        <v>0.05</v>
      </c>
      <c r="K124" s="43">
        <f>H124</f>
        <v>60</v>
      </c>
      <c r="L124" s="47" t="s">
        <v>4</v>
      </c>
      <c r="M124" s="54"/>
      <c r="N124" s="55">
        <f t="shared" si="17"/>
        <v>0</v>
      </c>
      <c r="O124" s="50"/>
      <c r="P124" s="17" t="s">
        <v>305</v>
      </c>
      <c r="Q124" s="47" t="s">
        <v>292</v>
      </c>
      <c r="R124" s="88">
        <f t="shared" si="18"/>
        <v>4.5</v>
      </c>
    </row>
    <row r="125" spans="2:18" ht="17.25" x14ac:dyDescent="0.25">
      <c r="B125" s="43" t="s">
        <v>169</v>
      </c>
      <c r="C125" s="52" t="s">
        <v>2</v>
      </c>
      <c r="D125" s="25"/>
      <c r="E125" s="53" t="s">
        <v>27</v>
      </c>
      <c r="F125" s="43">
        <v>121615</v>
      </c>
      <c r="G125" s="25">
        <v>121665</v>
      </c>
      <c r="H125" s="25">
        <f t="shared" si="15"/>
        <v>50</v>
      </c>
      <c r="I125" s="25">
        <v>1.5</v>
      </c>
      <c r="J125" s="46">
        <v>0.05</v>
      </c>
      <c r="K125" s="43">
        <f t="shared" si="16"/>
        <v>50</v>
      </c>
      <c r="L125" s="47" t="s">
        <v>4</v>
      </c>
      <c r="M125" s="54"/>
      <c r="N125" s="55">
        <f t="shared" si="17"/>
        <v>0</v>
      </c>
      <c r="O125" s="50"/>
      <c r="P125" s="17" t="s">
        <v>305</v>
      </c>
      <c r="Q125" s="47" t="s">
        <v>292</v>
      </c>
      <c r="R125" s="88">
        <f t="shared" si="18"/>
        <v>3.75</v>
      </c>
    </row>
    <row r="126" spans="2:18" ht="17.25" x14ac:dyDescent="0.25">
      <c r="B126" s="43" t="s">
        <v>173</v>
      </c>
      <c r="C126" s="52" t="s">
        <v>2</v>
      </c>
      <c r="D126" s="25"/>
      <c r="E126" s="53" t="s">
        <v>27</v>
      </c>
      <c r="F126" s="43">
        <v>123090</v>
      </c>
      <c r="G126" s="25">
        <v>123140</v>
      </c>
      <c r="H126" s="25">
        <f t="shared" si="15"/>
        <v>50</v>
      </c>
      <c r="I126" s="25">
        <v>1.5</v>
      </c>
      <c r="J126" s="46">
        <v>0.05</v>
      </c>
      <c r="K126" s="43">
        <f t="shared" si="16"/>
        <v>50</v>
      </c>
      <c r="L126" s="47" t="s">
        <v>4</v>
      </c>
      <c r="M126" s="54"/>
      <c r="N126" s="55">
        <f t="shared" si="17"/>
        <v>0</v>
      </c>
      <c r="O126" s="50"/>
      <c r="P126" s="17" t="s">
        <v>305</v>
      </c>
      <c r="Q126" s="47" t="s">
        <v>292</v>
      </c>
      <c r="R126" s="88">
        <f t="shared" si="18"/>
        <v>3.75</v>
      </c>
    </row>
    <row r="127" spans="2:18" ht="17.25" x14ac:dyDescent="0.25">
      <c r="B127" s="43" t="s">
        <v>174</v>
      </c>
      <c r="C127" s="52" t="s">
        <v>2</v>
      </c>
      <c r="D127" s="25"/>
      <c r="E127" s="53" t="s">
        <v>27</v>
      </c>
      <c r="F127" s="43">
        <v>123105</v>
      </c>
      <c r="G127" s="25">
        <v>123155</v>
      </c>
      <c r="H127" s="25">
        <f t="shared" si="15"/>
        <v>50</v>
      </c>
      <c r="I127" s="25">
        <v>1.5</v>
      </c>
      <c r="J127" s="46">
        <v>0.05</v>
      </c>
      <c r="K127" s="43">
        <f t="shared" si="16"/>
        <v>50</v>
      </c>
      <c r="L127" s="47" t="s">
        <v>4</v>
      </c>
      <c r="M127" s="54"/>
      <c r="N127" s="55">
        <f t="shared" si="17"/>
        <v>0</v>
      </c>
      <c r="O127" s="50"/>
      <c r="P127" s="17" t="s">
        <v>305</v>
      </c>
      <c r="Q127" s="47" t="s">
        <v>292</v>
      </c>
      <c r="R127" s="88">
        <f t="shared" si="18"/>
        <v>3.75</v>
      </c>
    </row>
    <row r="128" spans="2:18" x14ac:dyDescent="0.25">
      <c r="B128" s="93"/>
      <c r="C128" s="94" t="s">
        <v>304</v>
      </c>
      <c r="D128" s="96"/>
      <c r="E128" s="95"/>
      <c r="F128" s="96"/>
      <c r="G128" s="96"/>
      <c r="H128" s="96"/>
      <c r="I128" s="96"/>
      <c r="J128" s="96"/>
      <c r="K128" s="30">
        <f>SUM(K117:K127)</f>
        <v>1571</v>
      </c>
      <c r="L128" s="96"/>
      <c r="M128" s="124"/>
      <c r="N128" s="133">
        <f>SUM(N117:N127)</f>
        <v>0</v>
      </c>
      <c r="O128" s="50"/>
      <c r="P128" s="134"/>
      <c r="Q128" s="30" t="s">
        <v>304</v>
      </c>
      <c r="R128" s="98">
        <f>SUM(R117:R127)</f>
        <v>117.825</v>
      </c>
    </row>
    <row r="129" spans="2:18" ht="17.25" x14ac:dyDescent="0.25">
      <c r="B129" s="43" t="s">
        <v>183</v>
      </c>
      <c r="C129" s="52" t="s">
        <v>2</v>
      </c>
      <c r="D129" s="25"/>
      <c r="E129" s="53" t="s">
        <v>27</v>
      </c>
      <c r="F129" s="43">
        <v>145060</v>
      </c>
      <c r="G129" s="25">
        <v>145450</v>
      </c>
      <c r="H129" s="25">
        <f t="shared" si="15"/>
        <v>390</v>
      </c>
      <c r="I129" s="25">
        <v>1.5</v>
      </c>
      <c r="J129" s="46">
        <v>0.05</v>
      </c>
      <c r="K129" s="43">
        <f t="shared" si="16"/>
        <v>390</v>
      </c>
      <c r="L129" s="47" t="s">
        <v>4</v>
      </c>
      <c r="M129" s="54"/>
      <c r="N129" s="55">
        <f t="shared" si="17"/>
        <v>0</v>
      </c>
      <c r="O129" s="50"/>
      <c r="P129" s="17" t="s">
        <v>329</v>
      </c>
      <c r="Q129" s="47" t="s">
        <v>292</v>
      </c>
      <c r="R129" s="88">
        <f t="shared" si="18"/>
        <v>29.25</v>
      </c>
    </row>
    <row r="130" spans="2:18" ht="17.25" x14ac:dyDescent="0.25">
      <c r="B130" s="43" t="s">
        <v>186</v>
      </c>
      <c r="C130" s="52" t="s">
        <v>2</v>
      </c>
      <c r="D130" s="25"/>
      <c r="E130" s="53" t="s">
        <v>27</v>
      </c>
      <c r="F130" s="43">
        <v>145495</v>
      </c>
      <c r="G130" s="25">
        <v>145555</v>
      </c>
      <c r="H130" s="25">
        <f t="shared" si="15"/>
        <v>60</v>
      </c>
      <c r="I130" s="25">
        <v>1.5</v>
      </c>
      <c r="J130" s="46">
        <v>0.05</v>
      </c>
      <c r="K130" s="43">
        <f t="shared" si="16"/>
        <v>60</v>
      </c>
      <c r="L130" s="47" t="s">
        <v>4</v>
      </c>
      <c r="M130" s="54"/>
      <c r="N130" s="55">
        <f t="shared" si="17"/>
        <v>0</v>
      </c>
      <c r="O130" s="50"/>
      <c r="P130" s="17" t="s">
        <v>329</v>
      </c>
      <c r="Q130" s="47" t="s">
        <v>292</v>
      </c>
      <c r="R130" s="88">
        <f t="shared" si="18"/>
        <v>4.5</v>
      </c>
    </row>
    <row r="131" spans="2:18" ht="17.25" x14ac:dyDescent="0.25">
      <c r="B131" s="43" t="s">
        <v>187</v>
      </c>
      <c r="C131" s="52" t="s">
        <v>2</v>
      </c>
      <c r="D131" s="25"/>
      <c r="E131" s="53" t="s">
        <v>27</v>
      </c>
      <c r="F131" s="43">
        <v>145560</v>
      </c>
      <c r="G131" s="25">
        <v>145630</v>
      </c>
      <c r="H131" s="25">
        <f t="shared" si="15"/>
        <v>70</v>
      </c>
      <c r="I131" s="25">
        <v>1.5</v>
      </c>
      <c r="J131" s="46">
        <v>0.05</v>
      </c>
      <c r="K131" s="43">
        <f t="shared" si="16"/>
        <v>70</v>
      </c>
      <c r="L131" s="47" t="s">
        <v>4</v>
      </c>
      <c r="M131" s="54"/>
      <c r="N131" s="55">
        <f t="shared" si="17"/>
        <v>0</v>
      </c>
      <c r="O131" s="50"/>
      <c r="P131" s="17" t="s">
        <v>329</v>
      </c>
      <c r="Q131" s="47" t="s">
        <v>292</v>
      </c>
      <c r="R131" s="88">
        <f t="shared" si="18"/>
        <v>5.25</v>
      </c>
    </row>
    <row r="132" spans="2:18" ht="17.25" x14ac:dyDescent="0.25">
      <c r="B132" s="43" t="s">
        <v>194</v>
      </c>
      <c r="C132" s="52" t="s">
        <v>2</v>
      </c>
      <c r="D132" s="25"/>
      <c r="E132" s="53" t="s">
        <v>27</v>
      </c>
      <c r="F132" s="43">
        <v>151460</v>
      </c>
      <c r="G132" s="25">
        <v>151510</v>
      </c>
      <c r="H132" s="25">
        <f t="shared" si="15"/>
        <v>50</v>
      </c>
      <c r="I132" s="25">
        <v>1.5</v>
      </c>
      <c r="J132" s="46">
        <v>0.05</v>
      </c>
      <c r="K132" s="43">
        <f t="shared" si="16"/>
        <v>50</v>
      </c>
      <c r="L132" s="47" t="s">
        <v>4</v>
      </c>
      <c r="M132" s="54"/>
      <c r="N132" s="55">
        <f t="shared" si="17"/>
        <v>0</v>
      </c>
      <c r="O132" s="50"/>
      <c r="P132" s="17" t="s">
        <v>329</v>
      </c>
      <c r="Q132" s="47" t="s">
        <v>292</v>
      </c>
      <c r="R132" s="88">
        <f t="shared" si="18"/>
        <v>3.75</v>
      </c>
    </row>
    <row r="133" spans="2:18" ht="17.25" x14ac:dyDescent="0.25">
      <c r="B133" s="43" t="s">
        <v>195</v>
      </c>
      <c r="C133" s="52" t="s">
        <v>2</v>
      </c>
      <c r="D133" s="25"/>
      <c r="E133" s="53" t="s">
        <v>27</v>
      </c>
      <c r="F133" s="43">
        <v>151945</v>
      </c>
      <c r="G133" s="25">
        <v>152215</v>
      </c>
      <c r="H133" s="25">
        <f t="shared" si="15"/>
        <v>270</v>
      </c>
      <c r="I133" s="25">
        <v>1.5</v>
      </c>
      <c r="J133" s="46">
        <v>0.05</v>
      </c>
      <c r="K133" s="43">
        <f t="shared" si="16"/>
        <v>270</v>
      </c>
      <c r="L133" s="47" t="s">
        <v>4</v>
      </c>
      <c r="M133" s="54"/>
      <c r="N133" s="55">
        <f t="shared" si="17"/>
        <v>0</v>
      </c>
      <c r="O133" s="50"/>
      <c r="P133" s="17" t="s">
        <v>329</v>
      </c>
      <c r="Q133" s="47" t="s">
        <v>292</v>
      </c>
      <c r="R133" s="88">
        <f t="shared" si="18"/>
        <v>20.25</v>
      </c>
    </row>
    <row r="134" spans="2:18" ht="17.25" x14ac:dyDescent="0.25">
      <c r="B134" s="43" t="s">
        <v>196</v>
      </c>
      <c r="C134" s="52" t="s">
        <v>2</v>
      </c>
      <c r="D134" s="25"/>
      <c r="E134" s="53" t="s">
        <v>27</v>
      </c>
      <c r="F134" s="43">
        <v>152260</v>
      </c>
      <c r="G134" s="25">
        <v>152520</v>
      </c>
      <c r="H134" s="25">
        <f t="shared" si="15"/>
        <v>260</v>
      </c>
      <c r="I134" s="25">
        <v>1.5</v>
      </c>
      <c r="J134" s="46">
        <v>0.05</v>
      </c>
      <c r="K134" s="43">
        <f t="shared" si="16"/>
        <v>260</v>
      </c>
      <c r="L134" s="47" t="s">
        <v>4</v>
      </c>
      <c r="M134" s="54"/>
      <c r="N134" s="55">
        <f t="shared" si="17"/>
        <v>0</v>
      </c>
      <c r="O134" s="50"/>
      <c r="P134" s="17" t="s">
        <v>329</v>
      </c>
      <c r="Q134" s="47" t="s">
        <v>292</v>
      </c>
      <c r="R134" s="88">
        <f t="shared" si="18"/>
        <v>19.5</v>
      </c>
    </row>
    <row r="135" spans="2:18" ht="17.25" x14ac:dyDescent="0.25">
      <c r="B135" s="43" t="s">
        <v>199</v>
      </c>
      <c r="C135" s="52" t="s">
        <v>2</v>
      </c>
      <c r="D135" s="25"/>
      <c r="E135" s="53" t="s">
        <v>27</v>
      </c>
      <c r="F135" s="43">
        <v>152590</v>
      </c>
      <c r="G135" s="25">
        <v>152820</v>
      </c>
      <c r="H135" s="25">
        <f>G135-F135</f>
        <v>230</v>
      </c>
      <c r="I135" s="25">
        <v>1.5</v>
      </c>
      <c r="J135" s="46">
        <v>0.05</v>
      </c>
      <c r="K135" s="43">
        <f t="shared" si="16"/>
        <v>230</v>
      </c>
      <c r="L135" s="47" t="s">
        <v>4</v>
      </c>
      <c r="M135" s="54"/>
      <c r="N135" s="55">
        <f t="shared" si="17"/>
        <v>0</v>
      </c>
      <c r="O135" s="50"/>
      <c r="P135" s="17" t="s">
        <v>329</v>
      </c>
      <c r="Q135" s="47" t="s">
        <v>292</v>
      </c>
      <c r="R135" s="88">
        <f t="shared" si="18"/>
        <v>17.25</v>
      </c>
    </row>
    <row r="136" spans="2:18" ht="17.25" x14ac:dyDescent="0.25">
      <c r="B136" s="43" t="s">
        <v>200</v>
      </c>
      <c r="C136" s="52" t="s">
        <v>2</v>
      </c>
      <c r="D136" s="25"/>
      <c r="E136" s="53" t="s">
        <v>27</v>
      </c>
      <c r="F136" s="43">
        <v>152865</v>
      </c>
      <c r="G136" s="25">
        <v>152995</v>
      </c>
      <c r="H136" s="25">
        <f t="shared" si="15"/>
        <v>130</v>
      </c>
      <c r="I136" s="25">
        <v>1.5</v>
      </c>
      <c r="J136" s="46">
        <v>0.05</v>
      </c>
      <c r="K136" s="43">
        <f t="shared" si="16"/>
        <v>130</v>
      </c>
      <c r="L136" s="47" t="s">
        <v>4</v>
      </c>
      <c r="M136" s="54"/>
      <c r="N136" s="55">
        <f t="shared" si="17"/>
        <v>0</v>
      </c>
      <c r="O136" s="50"/>
      <c r="P136" s="17" t="s">
        <v>329</v>
      </c>
      <c r="Q136" s="47" t="s">
        <v>292</v>
      </c>
      <c r="R136" s="88">
        <f t="shared" si="18"/>
        <v>9.75</v>
      </c>
    </row>
    <row r="137" spans="2:18" ht="17.25" x14ac:dyDescent="0.25">
      <c r="B137" s="43" t="s">
        <v>202</v>
      </c>
      <c r="C137" s="52" t="s">
        <v>2</v>
      </c>
      <c r="D137" s="25"/>
      <c r="E137" s="53" t="s">
        <v>27</v>
      </c>
      <c r="F137" s="43">
        <v>153225</v>
      </c>
      <c r="G137" s="25">
        <v>153425</v>
      </c>
      <c r="H137" s="25">
        <f>G137-F137</f>
        <v>200</v>
      </c>
      <c r="I137" s="25">
        <v>1.5</v>
      </c>
      <c r="J137" s="46">
        <v>0.05</v>
      </c>
      <c r="K137" s="43">
        <f t="shared" si="16"/>
        <v>200</v>
      </c>
      <c r="L137" s="47" t="s">
        <v>4</v>
      </c>
      <c r="M137" s="54"/>
      <c r="N137" s="55">
        <f t="shared" si="17"/>
        <v>0</v>
      </c>
      <c r="O137" s="50"/>
      <c r="P137" s="17" t="s">
        <v>329</v>
      </c>
      <c r="Q137" s="47" t="s">
        <v>292</v>
      </c>
      <c r="R137" s="88">
        <f t="shared" si="18"/>
        <v>15</v>
      </c>
    </row>
    <row r="138" spans="2:18" ht="17.25" x14ac:dyDescent="0.25">
      <c r="B138" s="43" t="s">
        <v>203</v>
      </c>
      <c r="C138" s="52" t="s">
        <v>2</v>
      </c>
      <c r="D138" s="25"/>
      <c r="E138" s="53" t="s">
        <v>27</v>
      </c>
      <c r="F138" s="43">
        <v>153935</v>
      </c>
      <c r="G138" s="25">
        <v>154045</v>
      </c>
      <c r="H138" s="25">
        <f t="shared" si="15"/>
        <v>110</v>
      </c>
      <c r="I138" s="25">
        <v>1.5</v>
      </c>
      <c r="J138" s="46">
        <v>0.05</v>
      </c>
      <c r="K138" s="43">
        <f t="shared" si="16"/>
        <v>110</v>
      </c>
      <c r="L138" s="47" t="s">
        <v>4</v>
      </c>
      <c r="M138" s="54"/>
      <c r="N138" s="55">
        <f t="shared" si="17"/>
        <v>0</v>
      </c>
      <c r="O138" s="50"/>
      <c r="P138" s="17" t="s">
        <v>329</v>
      </c>
      <c r="Q138" s="47" t="s">
        <v>292</v>
      </c>
      <c r="R138" s="88">
        <f t="shared" si="18"/>
        <v>8.25</v>
      </c>
    </row>
    <row r="139" spans="2:18" ht="17.25" x14ac:dyDescent="0.25">
      <c r="B139" s="43" t="s">
        <v>209</v>
      </c>
      <c r="C139" s="52" t="s">
        <v>2</v>
      </c>
      <c r="D139" s="25"/>
      <c r="E139" s="53" t="s">
        <v>27</v>
      </c>
      <c r="F139" s="43">
        <v>157635</v>
      </c>
      <c r="G139" s="25">
        <v>157685</v>
      </c>
      <c r="H139" s="25">
        <f>G139-F139</f>
        <v>50</v>
      </c>
      <c r="I139" s="25">
        <v>1.5</v>
      </c>
      <c r="J139" s="46">
        <v>0.05</v>
      </c>
      <c r="K139" s="43">
        <f t="shared" si="16"/>
        <v>50</v>
      </c>
      <c r="L139" s="47" t="s">
        <v>4</v>
      </c>
      <c r="M139" s="54"/>
      <c r="N139" s="55">
        <f t="shared" si="17"/>
        <v>0</v>
      </c>
      <c r="O139" s="50"/>
      <c r="P139" s="17" t="s">
        <v>329</v>
      </c>
      <c r="Q139" s="47" t="s">
        <v>292</v>
      </c>
      <c r="R139" s="88">
        <f t="shared" si="18"/>
        <v>3.75</v>
      </c>
    </row>
    <row r="140" spans="2:18" ht="17.25" x14ac:dyDescent="0.25">
      <c r="B140" s="43" t="s">
        <v>218</v>
      </c>
      <c r="C140" s="52" t="s">
        <v>2</v>
      </c>
      <c r="D140" s="25"/>
      <c r="E140" s="53" t="s">
        <v>27</v>
      </c>
      <c r="F140" s="43">
        <v>161620</v>
      </c>
      <c r="G140" s="25">
        <v>161670</v>
      </c>
      <c r="H140" s="25">
        <f t="shared" si="15"/>
        <v>50</v>
      </c>
      <c r="I140" s="25">
        <v>1.5</v>
      </c>
      <c r="J140" s="46">
        <v>0.05</v>
      </c>
      <c r="K140" s="43">
        <f t="shared" si="16"/>
        <v>50</v>
      </c>
      <c r="L140" s="47" t="s">
        <v>4</v>
      </c>
      <c r="M140" s="54"/>
      <c r="N140" s="55">
        <f t="shared" si="17"/>
        <v>0</v>
      </c>
      <c r="O140" s="50"/>
      <c r="P140" s="17" t="s">
        <v>329</v>
      </c>
      <c r="Q140" s="47" t="s">
        <v>292</v>
      </c>
      <c r="R140" s="88">
        <f t="shared" si="18"/>
        <v>3.75</v>
      </c>
    </row>
    <row r="141" spans="2:18" ht="17.25" x14ac:dyDescent="0.25">
      <c r="B141" s="43" t="s">
        <v>219</v>
      </c>
      <c r="C141" s="52" t="s">
        <v>2</v>
      </c>
      <c r="D141" s="25"/>
      <c r="E141" s="53" t="s">
        <v>27</v>
      </c>
      <c r="F141" s="43">
        <v>162115</v>
      </c>
      <c r="G141" s="25">
        <v>162165</v>
      </c>
      <c r="H141" s="25">
        <f>G141-F141</f>
        <v>50</v>
      </c>
      <c r="I141" s="25">
        <v>1.5</v>
      </c>
      <c r="J141" s="46">
        <v>0.05</v>
      </c>
      <c r="K141" s="43">
        <f>H141</f>
        <v>50</v>
      </c>
      <c r="L141" s="47" t="s">
        <v>4</v>
      </c>
      <c r="M141" s="54"/>
      <c r="N141" s="55">
        <f t="shared" si="17"/>
        <v>0</v>
      </c>
      <c r="O141" s="50"/>
      <c r="P141" s="17" t="s">
        <v>329</v>
      </c>
      <c r="Q141" s="47" t="s">
        <v>292</v>
      </c>
      <c r="R141" s="88">
        <f t="shared" si="18"/>
        <v>3.75</v>
      </c>
    </row>
    <row r="142" spans="2:18" ht="17.25" x14ac:dyDescent="0.25">
      <c r="B142" s="43" t="s">
        <v>225</v>
      </c>
      <c r="C142" s="52" t="s">
        <v>2</v>
      </c>
      <c r="D142" s="25"/>
      <c r="E142" s="53" t="s">
        <v>27</v>
      </c>
      <c r="F142" s="43">
        <v>164120</v>
      </c>
      <c r="G142" s="25">
        <v>164170</v>
      </c>
      <c r="H142" s="25">
        <f t="shared" si="15"/>
        <v>50</v>
      </c>
      <c r="I142" s="25">
        <v>1.5</v>
      </c>
      <c r="J142" s="46">
        <v>0.05</v>
      </c>
      <c r="K142" s="43">
        <f t="shared" si="16"/>
        <v>50</v>
      </c>
      <c r="L142" s="47" t="s">
        <v>4</v>
      </c>
      <c r="M142" s="54"/>
      <c r="N142" s="55">
        <f t="shared" si="17"/>
        <v>0</v>
      </c>
      <c r="O142" s="50"/>
      <c r="P142" s="17" t="s">
        <v>329</v>
      </c>
      <c r="Q142" s="47" t="s">
        <v>292</v>
      </c>
      <c r="R142" s="88">
        <f t="shared" si="18"/>
        <v>3.75</v>
      </c>
    </row>
    <row r="143" spans="2:18" ht="17.25" x14ac:dyDescent="0.25">
      <c r="B143" s="43" t="s">
        <v>228</v>
      </c>
      <c r="C143" s="52" t="s">
        <v>2</v>
      </c>
      <c r="D143" s="25"/>
      <c r="E143" s="53" t="s">
        <v>27</v>
      </c>
      <c r="F143" s="43">
        <v>164680</v>
      </c>
      <c r="G143" s="25">
        <v>164730</v>
      </c>
      <c r="H143" s="25">
        <f>G143-F143</f>
        <v>50</v>
      </c>
      <c r="I143" s="25">
        <v>1.5</v>
      </c>
      <c r="J143" s="46">
        <v>0.05</v>
      </c>
      <c r="K143" s="43">
        <f t="shared" si="16"/>
        <v>50</v>
      </c>
      <c r="L143" s="47" t="s">
        <v>4</v>
      </c>
      <c r="M143" s="54"/>
      <c r="N143" s="55">
        <f t="shared" si="17"/>
        <v>0</v>
      </c>
      <c r="O143" s="50"/>
      <c r="P143" s="17" t="s">
        <v>329</v>
      </c>
      <c r="Q143" s="47" t="s">
        <v>292</v>
      </c>
      <c r="R143" s="88">
        <f>H143*I143*J143</f>
        <v>3.75</v>
      </c>
    </row>
    <row r="144" spans="2:18" ht="17.25" x14ac:dyDescent="0.25">
      <c r="B144" s="43" t="s">
        <v>237</v>
      </c>
      <c r="C144" s="52" t="s">
        <v>2</v>
      </c>
      <c r="D144" s="25"/>
      <c r="E144" s="53" t="s">
        <v>27</v>
      </c>
      <c r="F144" s="43">
        <v>168760</v>
      </c>
      <c r="G144" s="25">
        <v>168850</v>
      </c>
      <c r="H144" s="25">
        <f t="shared" si="15"/>
        <v>90</v>
      </c>
      <c r="I144" s="25">
        <v>1.5</v>
      </c>
      <c r="J144" s="46">
        <v>0.05</v>
      </c>
      <c r="K144" s="43">
        <f>H144</f>
        <v>90</v>
      </c>
      <c r="L144" s="47" t="s">
        <v>4</v>
      </c>
      <c r="M144" s="54"/>
      <c r="N144" s="55">
        <f t="shared" si="17"/>
        <v>0</v>
      </c>
      <c r="O144" s="50"/>
      <c r="P144" s="17" t="s">
        <v>329</v>
      </c>
      <c r="Q144" s="47" t="s">
        <v>292</v>
      </c>
      <c r="R144" s="88">
        <f t="shared" si="18"/>
        <v>6.75</v>
      </c>
    </row>
    <row r="145" spans="2:18" ht="17.25" x14ac:dyDescent="0.25">
      <c r="B145" s="43" t="s">
        <v>240</v>
      </c>
      <c r="C145" s="52" t="s">
        <v>2</v>
      </c>
      <c r="D145" s="25"/>
      <c r="E145" s="53" t="s">
        <v>27</v>
      </c>
      <c r="F145" s="43">
        <v>171695</v>
      </c>
      <c r="G145" s="25">
        <v>171785</v>
      </c>
      <c r="H145" s="25">
        <f>G145-F145</f>
        <v>90</v>
      </c>
      <c r="I145" s="25">
        <v>1.5</v>
      </c>
      <c r="J145" s="46">
        <v>0.05</v>
      </c>
      <c r="K145" s="43">
        <f t="shared" si="16"/>
        <v>90</v>
      </c>
      <c r="L145" s="47" t="s">
        <v>4</v>
      </c>
      <c r="M145" s="54"/>
      <c r="N145" s="55">
        <f t="shared" si="17"/>
        <v>0</v>
      </c>
      <c r="O145" s="50"/>
      <c r="P145" s="17" t="s">
        <v>329</v>
      </c>
      <c r="Q145" s="47" t="s">
        <v>292</v>
      </c>
      <c r="R145" s="88">
        <f>H145*I145*J145</f>
        <v>6.75</v>
      </c>
    </row>
    <row r="146" spans="2:18" ht="17.25" x14ac:dyDescent="0.25">
      <c r="B146" s="43" t="s">
        <v>243</v>
      </c>
      <c r="C146" s="52" t="s">
        <v>2</v>
      </c>
      <c r="D146" s="25"/>
      <c r="E146" s="53" t="s">
        <v>27</v>
      </c>
      <c r="F146" s="43">
        <v>192635</v>
      </c>
      <c r="G146" s="25">
        <v>192675</v>
      </c>
      <c r="H146" s="25">
        <f t="shared" si="15"/>
        <v>40</v>
      </c>
      <c r="I146" s="25">
        <v>1.5</v>
      </c>
      <c r="J146" s="46">
        <v>0.05</v>
      </c>
      <c r="K146" s="43">
        <f t="shared" si="16"/>
        <v>40</v>
      </c>
      <c r="L146" s="47" t="s">
        <v>4</v>
      </c>
      <c r="M146" s="54"/>
      <c r="N146" s="55">
        <f t="shared" si="17"/>
        <v>0</v>
      </c>
      <c r="O146" s="50"/>
      <c r="P146" s="17" t="s">
        <v>329</v>
      </c>
      <c r="Q146" s="47" t="s">
        <v>292</v>
      </c>
      <c r="R146" s="88">
        <f t="shared" si="18"/>
        <v>3</v>
      </c>
    </row>
    <row r="147" spans="2:18" ht="17.25" x14ac:dyDescent="0.25">
      <c r="B147" s="43" t="s">
        <v>26</v>
      </c>
      <c r="C147" s="52" t="s">
        <v>2</v>
      </c>
      <c r="D147" s="25"/>
      <c r="E147" s="53" t="s">
        <v>27</v>
      </c>
      <c r="F147" s="43">
        <v>202340</v>
      </c>
      <c r="G147" s="25">
        <v>202370</v>
      </c>
      <c r="H147" s="25">
        <f>G147-F147</f>
        <v>30</v>
      </c>
      <c r="I147" s="25">
        <v>1.5</v>
      </c>
      <c r="J147" s="46">
        <v>0.05</v>
      </c>
      <c r="K147" s="43">
        <f t="shared" si="16"/>
        <v>30</v>
      </c>
      <c r="L147" s="47" t="s">
        <v>4</v>
      </c>
      <c r="M147" s="54"/>
      <c r="N147" s="55">
        <f t="shared" si="17"/>
        <v>0</v>
      </c>
      <c r="O147" s="50"/>
      <c r="P147" s="17" t="s">
        <v>329</v>
      </c>
      <c r="Q147" s="47" t="s">
        <v>292</v>
      </c>
      <c r="R147" s="88">
        <f t="shared" si="18"/>
        <v>2.25</v>
      </c>
    </row>
    <row r="148" spans="2:18" ht="17.25" x14ac:dyDescent="0.25">
      <c r="B148" s="43" t="s">
        <v>255</v>
      </c>
      <c r="C148" s="52" t="s">
        <v>2</v>
      </c>
      <c r="D148" s="25"/>
      <c r="E148" s="53" t="s">
        <v>27</v>
      </c>
      <c r="F148" s="43">
        <v>193630</v>
      </c>
      <c r="G148" s="25">
        <v>193645</v>
      </c>
      <c r="H148" s="25">
        <f>G148-F148</f>
        <v>15</v>
      </c>
      <c r="I148" s="25">
        <v>1.5</v>
      </c>
      <c r="J148" s="46">
        <v>0.05</v>
      </c>
      <c r="K148" s="43">
        <f t="shared" si="16"/>
        <v>15</v>
      </c>
      <c r="L148" s="47" t="s">
        <v>4</v>
      </c>
      <c r="M148" s="54"/>
      <c r="N148" s="55">
        <f t="shared" si="17"/>
        <v>0</v>
      </c>
      <c r="O148" s="50"/>
      <c r="P148" s="17" t="s">
        <v>329</v>
      </c>
      <c r="Q148" s="47" t="s">
        <v>292</v>
      </c>
      <c r="R148" s="88">
        <f t="shared" si="18"/>
        <v>1.125</v>
      </c>
    </row>
    <row r="149" spans="2:18" x14ac:dyDescent="0.25">
      <c r="B149" s="93"/>
      <c r="C149" s="94" t="s">
        <v>304</v>
      </c>
      <c r="D149" s="96"/>
      <c r="E149" s="95"/>
      <c r="F149" s="96"/>
      <c r="G149" s="96"/>
      <c r="H149" s="96"/>
      <c r="I149" s="96"/>
      <c r="J149" s="96"/>
      <c r="K149" s="30">
        <f>SUM(K129:K148)</f>
        <v>2285</v>
      </c>
      <c r="L149" s="96"/>
      <c r="M149" s="124"/>
      <c r="N149" s="133">
        <f>SUM(N129:N148)</f>
        <v>0</v>
      </c>
      <c r="O149" s="50"/>
      <c r="P149" s="134"/>
      <c r="Q149" s="30" t="s">
        <v>304</v>
      </c>
      <c r="R149" s="98">
        <f>SUM(R129:R148)</f>
        <v>171.375</v>
      </c>
    </row>
    <row r="150" spans="2:18" ht="15.75" thickBot="1" x14ac:dyDescent="0.3">
      <c r="B150" s="93"/>
      <c r="C150" s="94" t="s">
        <v>290</v>
      </c>
      <c r="D150" s="30"/>
      <c r="E150" s="95"/>
      <c r="F150" s="39"/>
      <c r="G150" s="39"/>
      <c r="H150" s="39"/>
      <c r="I150" s="39"/>
      <c r="J150" s="39"/>
      <c r="K150" s="30">
        <f>K116+K128+K149</f>
        <v>4526</v>
      </c>
      <c r="L150" s="96"/>
      <c r="M150" s="30" t="s">
        <v>290</v>
      </c>
      <c r="N150" s="97">
        <f>N116+N128+N149</f>
        <v>0</v>
      </c>
      <c r="O150" s="92"/>
      <c r="P150" s="95"/>
      <c r="Q150" s="30" t="s">
        <v>290</v>
      </c>
      <c r="R150" s="98">
        <f>R116+R128+R149</f>
        <v>339.45</v>
      </c>
    </row>
    <row r="151" spans="2:18" ht="24.95" customHeight="1" x14ac:dyDescent="0.25">
      <c r="B151" s="18"/>
      <c r="C151" s="19" t="s">
        <v>410</v>
      </c>
      <c r="D151" s="19"/>
      <c r="E151" s="19"/>
      <c r="F151" s="29"/>
      <c r="G151" s="29"/>
      <c r="H151" s="29"/>
      <c r="I151" s="29"/>
      <c r="J151" s="29"/>
      <c r="K151" s="21"/>
      <c r="L151" s="21"/>
      <c r="M151" s="20"/>
      <c r="N151" s="20"/>
      <c r="O151" s="22"/>
      <c r="P151" s="20"/>
      <c r="Q151" s="21"/>
      <c r="R151" s="23"/>
    </row>
    <row r="152" spans="2:18" ht="17.25" x14ac:dyDescent="0.25">
      <c r="B152" s="43" t="s">
        <v>83</v>
      </c>
      <c r="C152" s="52" t="s">
        <v>2</v>
      </c>
      <c r="D152" s="25"/>
      <c r="E152" s="53" t="s">
        <v>31</v>
      </c>
      <c r="F152" s="43">
        <v>74685</v>
      </c>
      <c r="G152" s="25">
        <v>74715</v>
      </c>
      <c r="H152" s="25">
        <f>G152-F152</f>
        <v>30</v>
      </c>
      <c r="I152" s="25">
        <v>2</v>
      </c>
      <c r="J152" s="46">
        <v>0.05</v>
      </c>
      <c r="K152" s="43">
        <f>H152*I152</f>
        <v>60</v>
      </c>
      <c r="L152" s="47" t="s">
        <v>429</v>
      </c>
      <c r="M152" s="54"/>
      <c r="N152" s="55">
        <f>K152*M152</f>
        <v>0</v>
      </c>
      <c r="O152" s="50"/>
      <c r="P152" s="17" t="s">
        <v>305</v>
      </c>
      <c r="Q152" s="47" t="s">
        <v>292</v>
      </c>
      <c r="R152" s="88">
        <f>H152*I152*J152</f>
        <v>3</v>
      </c>
    </row>
    <row r="153" spans="2:18" ht="17.25" x14ac:dyDescent="0.25">
      <c r="B153" s="43" t="s">
        <v>88</v>
      </c>
      <c r="C153" s="52" t="s">
        <v>2</v>
      </c>
      <c r="D153" s="25"/>
      <c r="E153" s="53" t="s">
        <v>31</v>
      </c>
      <c r="F153" s="43">
        <v>75535</v>
      </c>
      <c r="G153" s="25">
        <v>75640</v>
      </c>
      <c r="H153" s="25">
        <f t="shared" ref="H153:H169" si="19">G153-F153</f>
        <v>105</v>
      </c>
      <c r="I153" s="25">
        <v>1.5</v>
      </c>
      <c r="J153" s="46">
        <v>0.05</v>
      </c>
      <c r="K153" s="43">
        <f t="shared" ref="K153:K164" si="20">H153*I153</f>
        <v>157.5</v>
      </c>
      <c r="L153" s="47" t="s">
        <v>429</v>
      </c>
      <c r="M153" s="54"/>
      <c r="N153" s="55">
        <f t="shared" ref="N153:N258" si="21">K153*M153</f>
        <v>0</v>
      </c>
      <c r="O153" s="50"/>
      <c r="P153" s="17" t="s">
        <v>305</v>
      </c>
      <c r="Q153" s="47" t="s">
        <v>292</v>
      </c>
      <c r="R153" s="88">
        <f t="shared" ref="R153:R190" si="22">H153*I153*J153</f>
        <v>7.875</v>
      </c>
    </row>
    <row r="154" spans="2:18" ht="17.25" x14ac:dyDescent="0.25">
      <c r="B154" s="43" t="s">
        <v>102</v>
      </c>
      <c r="C154" s="52" t="s">
        <v>2</v>
      </c>
      <c r="D154" s="25"/>
      <c r="E154" s="53" t="s">
        <v>31</v>
      </c>
      <c r="F154" s="43">
        <v>77055</v>
      </c>
      <c r="G154" s="25">
        <v>77085</v>
      </c>
      <c r="H154" s="25">
        <f t="shared" si="19"/>
        <v>30</v>
      </c>
      <c r="I154" s="25">
        <v>1.5</v>
      </c>
      <c r="J154" s="46">
        <v>0.05</v>
      </c>
      <c r="K154" s="43">
        <f t="shared" si="20"/>
        <v>45</v>
      </c>
      <c r="L154" s="47" t="s">
        <v>429</v>
      </c>
      <c r="M154" s="54"/>
      <c r="N154" s="55">
        <f t="shared" si="21"/>
        <v>0</v>
      </c>
      <c r="O154" s="50"/>
      <c r="P154" s="17" t="s">
        <v>305</v>
      </c>
      <c r="Q154" s="47" t="s">
        <v>292</v>
      </c>
      <c r="R154" s="88">
        <f t="shared" si="22"/>
        <v>2.25</v>
      </c>
    </row>
    <row r="155" spans="2:18" ht="17.25" x14ac:dyDescent="0.25">
      <c r="B155" s="43" t="s">
        <v>116</v>
      </c>
      <c r="C155" s="52" t="s">
        <v>2</v>
      </c>
      <c r="D155" s="25"/>
      <c r="E155" s="53" t="s">
        <v>31</v>
      </c>
      <c r="F155" s="43">
        <v>80720</v>
      </c>
      <c r="G155" s="25">
        <v>80750</v>
      </c>
      <c r="H155" s="25">
        <f t="shared" si="19"/>
        <v>30</v>
      </c>
      <c r="I155" s="25">
        <v>2</v>
      </c>
      <c r="J155" s="46">
        <v>0.05</v>
      </c>
      <c r="K155" s="43">
        <f t="shared" si="20"/>
        <v>60</v>
      </c>
      <c r="L155" s="47" t="s">
        <v>429</v>
      </c>
      <c r="M155" s="54"/>
      <c r="N155" s="55">
        <f t="shared" si="21"/>
        <v>0</v>
      </c>
      <c r="O155" s="50"/>
      <c r="P155" s="17" t="s">
        <v>305</v>
      </c>
      <c r="Q155" s="47" t="s">
        <v>292</v>
      </c>
      <c r="R155" s="88">
        <f t="shared" si="22"/>
        <v>3</v>
      </c>
    </row>
    <row r="156" spans="2:18" ht="17.25" x14ac:dyDescent="0.25">
      <c r="B156" s="43" t="s">
        <v>122</v>
      </c>
      <c r="C156" s="52" t="s">
        <v>2</v>
      </c>
      <c r="D156" s="25"/>
      <c r="E156" s="53" t="s">
        <v>31</v>
      </c>
      <c r="F156" s="43">
        <v>82520</v>
      </c>
      <c r="G156" s="25">
        <v>82550</v>
      </c>
      <c r="H156" s="25">
        <f t="shared" si="19"/>
        <v>30</v>
      </c>
      <c r="I156" s="25">
        <v>2</v>
      </c>
      <c r="J156" s="46">
        <v>0.05</v>
      </c>
      <c r="K156" s="43">
        <f t="shared" si="20"/>
        <v>60</v>
      </c>
      <c r="L156" s="47" t="s">
        <v>429</v>
      </c>
      <c r="M156" s="54"/>
      <c r="N156" s="55">
        <f t="shared" si="21"/>
        <v>0</v>
      </c>
      <c r="O156" s="50"/>
      <c r="P156" s="17" t="s">
        <v>305</v>
      </c>
      <c r="Q156" s="47" t="s">
        <v>292</v>
      </c>
      <c r="R156" s="88">
        <f t="shared" si="22"/>
        <v>3</v>
      </c>
    </row>
    <row r="157" spans="2:18" ht="17.25" x14ac:dyDescent="0.25">
      <c r="B157" s="43" t="s">
        <v>124</v>
      </c>
      <c r="C157" s="52" t="s">
        <v>2</v>
      </c>
      <c r="D157" s="25"/>
      <c r="E157" s="53" t="s">
        <v>31</v>
      </c>
      <c r="F157" s="43">
        <v>83065</v>
      </c>
      <c r="G157" s="25">
        <v>83095</v>
      </c>
      <c r="H157" s="25">
        <f t="shared" si="19"/>
        <v>30</v>
      </c>
      <c r="I157" s="25">
        <v>4.2</v>
      </c>
      <c r="J157" s="46">
        <v>0.05</v>
      </c>
      <c r="K157" s="43">
        <f t="shared" si="20"/>
        <v>126</v>
      </c>
      <c r="L157" s="47" t="s">
        <v>429</v>
      </c>
      <c r="M157" s="54"/>
      <c r="N157" s="55">
        <f t="shared" si="21"/>
        <v>0</v>
      </c>
      <c r="O157" s="50"/>
      <c r="P157" s="17" t="s">
        <v>305</v>
      </c>
      <c r="Q157" s="47" t="s">
        <v>292</v>
      </c>
      <c r="R157" s="88">
        <f t="shared" si="22"/>
        <v>6.3000000000000007</v>
      </c>
    </row>
    <row r="158" spans="2:18" ht="17.25" x14ac:dyDescent="0.25">
      <c r="B158" s="43" t="s">
        <v>129</v>
      </c>
      <c r="C158" s="52" t="s">
        <v>2</v>
      </c>
      <c r="D158" s="25"/>
      <c r="E158" s="53" t="s">
        <v>31</v>
      </c>
      <c r="F158" s="43">
        <v>86730</v>
      </c>
      <c r="G158" s="25">
        <v>86760</v>
      </c>
      <c r="H158" s="25">
        <f t="shared" si="19"/>
        <v>30</v>
      </c>
      <c r="I158" s="25">
        <v>9.5</v>
      </c>
      <c r="J158" s="46">
        <v>0.05</v>
      </c>
      <c r="K158" s="43">
        <f t="shared" si="20"/>
        <v>285</v>
      </c>
      <c r="L158" s="47" t="s">
        <v>429</v>
      </c>
      <c r="M158" s="54"/>
      <c r="N158" s="55">
        <f t="shared" si="21"/>
        <v>0</v>
      </c>
      <c r="O158" s="50"/>
      <c r="P158" s="17" t="s">
        <v>305</v>
      </c>
      <c r="Q158" s="47" t="s">
        <v>292</v>
      </c>
      <c r="R158" s="88">
        <f t="shared" si="22"/>
        <v>14.25</v>
      </c>
    </row>
    <row r="159" spans="2:18" ht="17.25" x14ac:dyDescent="0.25">
      <c r="B159" s="43" t="s">
        <v>131</v>
      </c>
      <c r="C159" s="52" t="s">
        <v>2</v>
      </c>
      <c r="D159" s="25"/>
      <c r="E159" s="53" t="s">
        <v>31</v>
      </c>
      <c r="F159" s="43">
        <v>86985</v>
      </c>
      <c r="G159" s="25">
        <v>87015</v>
      </c>
      <c r="H159" s="25">
        <f t="shared" si="19"/>
        <v>30</v>
      </c>
      <c r="I159" s="25">
        <v>4</v>
      </c>
      <c r="J159" s="46">
        <v>0.05</v>
      </c>
      <c r="K159" s="43">
        <f t="shared" si="20"/>
        <v>120</v>
      </c>
      <c r="L159" s="47" t="s">
        <v>429</v>
      </c>
      <c r="M159" s="54"/>
      <c r="N159" s="55">
        <f t="shared" si="21"/>
        <v>0</v>
      </c>
      <c r="O159" s="50"/>
      <c r="P159" s="17" t="s">
        <v>305</v>
      </c>
      <c r="Q159" s="47" t="s">
        <v>292</v>
      </c>
      <c r="R159" s="88">
        <f t="shared" si="22"/>
        <v>6</v>
      </c>
    </row>
    <row r="160" spans="2:18" ht="17.25" x14ac:dyDescent="0.25">
      <c r="B160" s="43" t="s">
        <v>133</v>
      </c>
      <c r="C160" s="52" t="s">
        <v>2</v>
      </c>
      <c r="D160" s="25"/>
      <c r="E160" s="53" t="s">
        <v>31</v>
      </c>
      <c r="F160" s="43">
        <v>87145</v>
      </c>
      <c r="G160" s="25">
        <v>87175</v>
      </c>
      <c r="H160" s="25">
        <f t="shared" si="19"/>
        <v>30</v>
      </c>
      <c r="I160" s="25">
        <v>2</v>
      </c>
      <c r="J160" s="46">
        <v>0.05</v>
      </c>
      <c r="K160" s="43">
        <f t="shared" si="20"/>
        <v>60</v>
      </c>
      <c r="L160" s="47" t="s">
        <v>429</v>
      </c>
      <c r="M160" s="54"/>
      <c r="N160" s="55">
        <f t="shared" si="21"/>
        <v>0</v>
      </c>
      <c r="O160" s="50"/>
      <c r="P160" s="17" t="s">
        <v>305</v>
      </c>
      <c r="Q160" s="47" t="s">
        <v>292</v>
      </c>
      <c r="R160" s="88">
        <f>H160*I160*J160</f>
        <v>3</v>
      </c>
    </row>
    <row r="161" spans="2:18" ht="17.25" x14ac:dyDescent="0.25">
      <c r="B161" s="43" t="s">
        <v>135</v>
      </c>
      <c r="C161" s="52" t="s">
        <v>2</v>
      </c>
      <c r="D161" s="25"/>
      <c r="E161" s="53" t="s">
        <v>31</v>
      </c>
      <c r="F161" s="43">
        <v>87165</v>
      </c>
      <c r="G161" s="25">
        <v>87195</v>
      </c>
      <c r="H161" s="25">
        <f t="shared" si="19"/>
        <v>30</v>
      </c>
      <c r="I161" s="25">
        <v>2</v>
      </c>
      <c r="J161" s="46">
        <v>0.05</v>
      </c>
      <c r="K161" s="43">
        <f t="shared" si="20"/>
        <v>60</v>
      </c>
      <c r="L161" s="47" t="s">
        <v>429</v>
      </c>
      <c r="M161" s="54"/>
      <c r="N161" s="55">
        <f t="shared" si="21"/>
        <v>0</v>
      </c>
      <c r="O161" s="50"/>
      <c r="P161" s="17" t="s">
        <v>305</v>
      </c>
      <c r="Q161" s="47" t="s">
        <v>292</v>
      </c>
      <c r="R161" s="88">
        <f t="shared" si="22"/>
        <v>3</v>
      </c>
    </row>
    <row r="162" spans="2:18" ht="17.25" x14ac:dyDescent="0.25">
      <c r="B162" s="43" t="s">
        <v>137</v>
      </c>
      <c r="C162" s="52" t="s">
        <v>2</v>
      </c>
      <c r="D162" s="25"/>
      <c r="E162" s="53" t="s">
        <v>31</v>
      </c>
      <c r="F162" s="43">
        <v>87670</v>
      </c>
      <c r="G162" s="25">
        <v>87700</v>
      </c>
      <c r="H162" s="25">
        <f t="shared" si="19"/>
        <v>30</v>
      </c>
      <c r="I162" s="25">
        <v>4</v>
      </c>
      <c r="J162" s="46">
        <v>0.05</v>
      </c>
      <c r="K162" s="43">
        <f t="shared" si="20"/>
        <v>120</v>
      </c>
      <c r="L162" s="47" t="s">
        <v>429</v>
      </c>
      <c r="M162" s="54"/>
      <c r="N162" s="55">
        <f t="shared" si="21"/>
        <v>0</v>
      </c>
      <c r="O162" s="50"/>
      <c r="P162" s="17" t="s">
        <v>305</v>
      </c>
      <c r="Q162" s="47" t="s">
        <v>292</v>
      </c>
      <c r="R162" s="88">
        <f t="shared" si="22"/>
        <v>6</v>
      </c>
    </row>
    <row r="163" spans="2:18" ht="17.25" x14ac:dyDescent="0.25">
      <c r="B163" s="43" t="s">
        <v>147</v>
      </c>
      <c r="C163" s="52" t="s">
        <v>2</v>
      </c>
      <c r="D163" s="25"/>
      <c r="E163" s="53" t="s">
        <v>31</v>
      </c>
      <c r="F163" s="43">
        <v>97685</v>
      </c>
      <c r="G163" s="25">
        <v>97734</v>
      </c>
      <c r="H163" s="25">
        <f t="shared" si="19"/>
        <v>49</v>
      </c>
      <c r="I163" s="25">
        <v>4</v>
      </c>
      <c r="J163" s="46">
        <v>0.05</v>
      </c>
      <c r="K163" s="43">
        <f t="shared" si="20"/>
        <v>196</v>
      </c>
      <c r="L163" s="47" t="s">
        <v>429</v>
      </c>
      <c r="M163" s="54"/>
      <c r="N163" s="55">
        <f t="shared" si="21"/>
        <v>0</v>
      </c>
      <c r="O163" s="50"/>
      <c r="P163" s="17" t="s">
        <v>305</v>
      </c>
      <c r="Q163" s="47" t="s">
        <v>292</v>
      </c>
      <c r="R163" s="88">
        <f t="shared" si="22"/>
        <v>9.8000000000000007</v>
      </c>
    </row>
    <row r="164" spans="2:18" ht="17.25" x14ac:dyDescent="0.25">
      <c r="B164" s="43" t="s">
        <v>151</v>
      </c>
      <c r="C164" s="52" t="s">
        <v>2</v>
      </c>
      <c r="D164" s="25"/>
      <c r="E164" s="53" t="s">
        <v>31</v>
      </c>
      <c r="F164" s="43">
        <v>98035</v>
      </c>
      <c r="G164" s="25">
        <v>98065</v>
      </c>
      <c r="H164" s="25">
        <f t="shared" si="19"/>
        <v>30</v>
      </c>
      <c r="I164" s="25">
        <v>4</v>
      </c>
      <c r="J164" s="46">
        <v>0.05</v>
      </c>
      <c r="K164" s="43">
        <f t="shared" si="20"/>
        <v>120</v>
      </c>
      <c r="L164" s="47" t="s">
        <v>429</v>
      </c>
      <c r="M164" s="54"/>
      <c r="N164" s="55">
        <f t="shared" si="21"/>
        <v>0</v>
      </c>
      <c r="O164" s="50"/>
      <c r="P164" s="17" t="s">
        <v>305</v>
      </c>
      <c r="Q164" s="47" t="s">
        <v>292</v>
      </c>
      <c r="R164" s="88">
        <f>H164*I164*J164</f>
        <v>6</v>
      </c>
    </row>
    <row r="165" spans="2:18" x14ac:dyDescent="0.25">
      <c r="B165" s="93"/>
      <c r="C165" s="94" t="s">
        <v>304</v>
      </c>
      <c r="D165" s="96"/>
      <c r="E165" s="95"/>
      <c r="F165" s="96"/>
      <c r="G165" s="96"/>
      <c r="H165" s="96"/>
      <c r="I165" s="96"/>
      <c r="J165" s="96"/>
      <c r="K165" s="30">
        <f>SUM(K152:K164)</f>
        <v>1469.5</v>
      </c>
      <c r="L165" s="96"/>
      <c r="M165" s="124"/>
      <c r="N165" s="133">
        <f>SUM(N152:N164)</f>
        <v>0</v>
      </c>
      <c r="O165" s="50"/>
      <c r="P165" s="134"/>
      <c r="Q165" s="30" t="s">
        <v>304</v>
      </c>
      <c r="R165" s="98">
        <f>SUM(R152:R164)</f>
        <v>73.474999999999994</v>
      </c>
    </row>
    <row r="166" spans="2:18" ht="17.25" x14ac:dyDescent="0.25">
      <c r="B166" s="43" t="s">
        <v>252</v>
      </c>
      <c r="C166" s="52" t="s">
        <v>2</v>
      </c>
      <c r="D166" s="25"/>
      <c r="E166" s="53" t="s">
        <v>31</v>
      </c>
      <c r="F166" s="43">
        <v>193145</v>
      </c>
      <c r="G166" s="25">
        <v>193205</v>
      </c>
      <c r="H166" s="25">
        <f t="shared" si="19"/>
        <v>60</v>
      </c>
      <c r="I166" s="25">
        <v>10</v>
      </c>
      <c r="J166" s="46">
        <v>0.05</v>
      </c>
      <c r="K166" s="43">
        <f>H166*I166</f>
        <v>600</v>
      </c>
      <c r="L166" s="47" t="s">
        <v>429</v>
      </c>
      <c r="M166" s="54"/>
      <c r="N166" s="55">
        <f t="shared" si="21"/>
        <v>0</v>
      </c>
      <c r="O166" s="50"/>
      <c r="P166" s="17" t="s">
        <v>329</v>
      </c>
      <c r="Q166" s="47" t="s">
        <v>292</v>
      </c>
      <c r="R166" s="88">
        <f t="shared" si="22"/>
        <v>30</v>
      </c>
    </row>
    <row r="167" spans="2:18" ht="17.25" x14ac:dyDescent="0.25">
      <c r="B167" s="43" t="s">
        <v>30</v>
      </c>
      <c r="C167" s="52" t="s">
        <v>2</v>
      </c>
      <c r="D167" s="25"/>
      <c r="E167" s="53" t="s">
        <v>31</v>
      </c>
      <c r="F167" s="43">
        <v>202320</v>
      </c>
      <c r="G167" s="25">
        <v>202350</v>
      </c>
      <c r="H167" s="25">
        <f t="shared" si="19"/>
        <v>30</v>
      </c>
      <c r="I167" s="25">
        <v>9</v>
      </c>
      <c r="J167" s="46">
        <v>0.05</v>
      </c>
      <c r="K167" s="43">
        <f t="shared" ref="K167:K169" si="23">H167*I167</f>
        <v>270</v>
      </c>
      <c r="L167" s="47" t="s">
        <v>429</v>
      </c>
      <c r="M167" s="54"/>
      <c r="N167" s="55">
        <f t="shared" si="21"/>
        <v>0</v>
      </c>
      <c r="O167" s="50"/>
      <c r="P167" s="17" t="s">
        <v>329</v>
      </c>
      <c r="Q167" s="47" t="s">
        <v>292</v>
      </c>
      <c r="R167" s="88">
        <f t="shared" si="22"/>
        <v>13.5</v>
      </c>
    </row>
    <row r="168" spans="2:18" ht="17.25" x14ac:dyDescent="0.25">
      <c r="B168" s="43" t="s">
        <v>32</v>
      </c>
      <c r="C168" s="52" t="s">
        <v>2</v>
      </c>
      <c r="D168" s="25"/>
      <c r="E168" s="53" t="s">
        <v>31</v>
      </c>
      <c r="F168" s="43">
        <v>202705</v>
      </c>
      <c r="G168" s="25">
        <v>202735</v>
      </c>
      <c r="H168" s="25">
        <f t="shared" si="19"/>
        <v>30</v>
      </c>
      <c r="I168" s="25">
        <v>9</v>
      </c>
      <c r="J168" s="46">
        <v>0.05</v>
      </c>
      <c r="K168" s="43">
        <f t="shared" si="23"/>
        <v>270</v>
      </c>
      <c r="L168" s="47" t="s">
        <v>429</v>
      </c>
      <c r="M168" s="54"/>
      <c r="N168" s="55">
        <f t="shared" si="21"/>
        <v>0</v>
      </c>
      <c r="O168" s="50"/>
      <c r="P168" s="17" t="s">
        <v>329</v>
      </c>
      <c r="Q168" s="47" t="s">
        <v>292</v>
      </c>
      <c r="R168" s="88">
        <f t="shared" si="22"/>
        <v>13.5</v>
      </c>
    </row>
    <row r="169" spans="2:18" ht="17.25" x14ac:dyDescent="0.25">
      <c r="B169" s="43" t="s">
        <v>42</v>
      </c>
      <c r="C169" s="52" t="s">
        <v>2</v>
      </c>
      <c r="D169" s="25"/>
      <c r="E169" s="53" t="s">
        <v>31</v>
      </c>
      <c r="F169" s="43">
        <v>203010</v>
      </c>
      <c r="G169" s="25">
        <v>203130</v>
      </c>
      <c r="H169" s="25">
        <f t="shared" si="19"/>
        <v>120</v>
      </c>
      <c r="I169" s="25">
        <v>8</v>
      </c>
      <c r="J169" s="46">
        <v>0.05</v>
      </c>
      <c r="K169" s="43">
        <f t="shared" si="23"/>
        <v>960</v>
      </c>
      <c r="L169" s="47" t="s">
        <v>429</v>
      </c>
      <c r="M169" s="54"/>
      <c r="N169" s="55">
        <f t="shared" si="21"/>
        <v>0</v>
      </c>
      <c r="O169" s="50"/>
      <c r="P169" s="17" t="s">
        <v>329</v>
      </c>
      <c r="Q169" s="47" t="s">
        <v>292</v>
      </c>
      <c r="R169" s="88">
        <f t="shared" si="22"/>
        <v>48</v>
      </c>
    </row>
    <row r="170" spans="2:18" x14ac:dyDescent="0.25">
      <c r="B170" s="93"/>
      <c r="C170" s="94" t="s">
        <v>304</v>
      </c>
      <c r="D170" s="96"/>
      <c r="E170" s="95"/>
      <c r="F170" s="96"/>
      <c r="G170" s="96"/>
      <c r="H170" s="96"/>
      <c r="I170" s="96"/>
      <c r="J170" s="96"/>
      <c r="K170" s="30">
        <f>SUM(K166:K169)</f>
        <v>2100</v>
      </c>
      <c r="L170" s="96"/>
      <c r="M170" s="124"/>
      <c r="N170" s="133">
        <f>SUM(N157:N169)</f>
        <v>0</v>
      </c>
      <c r="O170" s="50"/>
      <c r="P170" s="134"/>
      <c r="Q170" s="30" t="s">
        <v>304</v>
      </c>
      <c r="R170" s="98">
        <f>SUM(R166:R169)</f>
        <v>105</v>
      </c>
    </row>
    <row r="171" spans="2:18" ht="15" customHeight="1" thickBot="1" x14ac:dyDescent="0.3">
      <c r="B171" s="151"/>
      <c r="C171" s="152"/>
      <c r="D171" s="153"/>
      <c r="E171" s="154"/>
      <c r="F171" s="153"/>
      <c r="G171" s="153"/>
      <c r="H171" s="153"/>
      <c r="I171" s="153"/>
      <c r="J171" s="153"/>
      <c r="K171" s="155">
        <f>SUM(K170,K165)</f>
        <v>3569.5</v>
      </c>
      <c r="L171" s="153"/>
      <c r="M171" s="155" t="s">
        <v>290</v>
      </c>
      <c r="N171" s="156">
        <f>SUM(N152:N169)</f>
        <v>0</v>
      </c>
      <c r="O171" s="50"/>
      <c r="P171" s="134"/>
      <c r="Q171" s="30" t="s">
        <v>290</v>
      </c>
      <c r="R171" s="98">
        <f>SUM(R170,R165)</f>
        <v>178.47499999999999</v>
      </c>
    </row>
    <row r="172" spans="2:18" ht="24.95" customHeight="1" x14ac:dyDescent="0.25">
      <c r="B172" s="18"/>
      <c r="C172" s="19" t="s">
        <v>411</v>
      </c>
      <c r="D172" s="19"/>
      <c r="E172" s="19"/>
      <c r="F172" s="158"/>
      <c r="G172" s="158"/>
      <c r="H172" s="158"/>
      <c r="I172" s="158"/>
      <c r="J172" s="158"/>
      <c r="K172" s="21"/>
      <c r="L172" s="21"/>
      <c r="M172" s="20"/>
      <c r="N172" s="20"/>
      <c r="O172" s="22"/>
      <c r="P172" s="20"/>
      <c r="Q172" s="21"/>
      <c r="R172" s="23"/>
    </row>
    <row r="173" spans="2:18" ht="17.25" x14ac:dyDescent="0.25">
      <c r="B173" s="43" t="s">
        <v>65</v>
      </c>
      <c r="C173" s="52" t="s">
        <v>2</v>
      </c>
      <c r="D173" s="25"/>
      <c r="E173" s="53" t="s">
        <v>20</v>
      </c>
      <c r="F173" s="25">
        <v>60890</v>
      </c>
      <c r="G173" s="25">
        <v>60900</v>
      </c>
      <c r="H173" s="25">
        <f>G173-F173</f>
        <v>10</v>
      </c>
      <c r="I173" s="25">
        <v>1</v>
      </c>
      <c r="J173" s="46">
        <v>0.15</v>
      </c>
      <c r="K173" s="43">
        <f>H173*I173</f>
        <v>10</v>
      </c>
      <c r="L173" s="47" t="s">
        <v>429</v>
      </c>
      <c r="M173" s="54"/>
      <c r="N173" s="55">
        <f t="shared" si="21"/>
        <v>0</v>
      </c>
      <c r="O173" s="50"/>
      <c r="P173" s="149" t="s">
        <v>412</v>
      </c>
      <c r="Q173" s="47" t="s">
        <v>292</v>
      </c>
      <c r="R173" s="88">
        <f>H173*I173*J173</f>
        <v>1.5</v>
      </c>
    </row>
    <row r="174" spans="2:18" ht="17.25" x14ac:dyDescent="0.25">
      <c r="B174" s="43" t="s">
        <v>80</v>
      </c>
      <c r="C174" s="52" t="s">
        <v>2</v>
      </c>
      <c r="D174" s="25"/>
      <c r="E174" s="53" t="s">
        <v>20</v>
      </c>
      <c r="F174" s="25">
        <v>64635</v>
      </c>
      <c r="G174" s="25">
        <v>64645</v>
      </c>
      <c r="H174" s="25">
        <f t="shared" ref="H174:H204" si="24">G174-F174</f>
        <v>10</v>
      </c>
      <c r="I174" s="25">
        <v>1</v>
      </c>
      <c r="J174" s="46">
        <v>0.15</v>
      </c>
      <c r="K174" s="43">
        <f t="shared" ref="K174:K177" si="25">H174*I174</f>
        <v>10</v>
      </c>
      <c r="L174" s="47" t="s">
        <v>429</v>
      </c>
      <c r="M174" s="54"/>
      <c r="N174" s="55">
        <f t="shared" si="21"/>
        <v>0</v>
      </c>
      <c r="O174" s="50"/>
      <c r="P174" s="149" t="s">
        <v>412</v>
      </c>
      <c r="Q174" s="47" t="s">
        <v>292</v>
      </c>
      <c r="R174" s="88">
        <f>H174*I174*J174</f>
        <v>1.5</v>
      </c>
    </row>
    <row r="175" spans="2:18" ht="17.25" x14ac:dyDescent="0.25">
      <c r="B175" s="43" t="s">
        <v>85</v>
      </c>
      <c r="C175" s="52" t="s">
        <v>2</v>
      </c>
      <c r="D175" s="25"/>
      <c r="E175" s="53" t="s">
        <v>20</v>
      </c>
      <c r="F175" s="25">
        <v>75410</v>
      </c>
      <c r="G175" s="25">
        <v>75450</v>
      </c>
      <c r="H175" s="25">
        <f>G175-F175</f>
        <v>40</v>
      </c>
      <c r="I175" s="25">
        <v>1.5</v>
      </c>
      <c r="J175" s="46">
        <v>0.15</v>
      </c>
      <c r="K175" s="43">
        <f t="shared" si="25"/>
        <v>60</v>
      </c>
      <c r="L175" s="47" t="s">
        <v>429</v>
      </c>
      <c r="M175" s="54"/>
      <c r="N175" s="55">
        <f t="shared" si="21"/>
        <v>0</v>
      </c>
      <c r="O175" s="50"/>
      <c r="P175" s="149" t="s">
        <v>412</v>
      </c>
      <c r="Q175" s="47" t="s">
        <v>292</v>
      </c>
      <c r="R175" s="88">
        <f>H175*I175*J175</f>
        <v>9</v>
      </c>
    </row>
    <row r="176" spans="2:18" ht="17.25" x14ac:dyDescent="0.25">
      <c r="B176" s="43" t="s">
        <v>105</v>
      </c>
      <c r="C176" s="52" t="s">
        <v>2</v>
      </c>
      <c r="D176" s="25"/>
      <c r="E176" s="53" t="s">
        <v>20</v>
      </c>
      <c r="F176" s="25">
        <v>77475</v>
      </c>
      <c r="G176" s="25">
        <v>77476</v>
      </c>
      <c r="H176" s="25">
        <f t="shared" si="24"/>
        <v>1</v>
      </c>
      <c r="I176" s="25">
        <v>2.5</v>
      </c>
      <c r="J176" s="46">
        <v>0.15</v>
      </c>
      <c r="K176" s="43">
        <f t="shared" si="25"/>
        <v>2.5</v>
      </c>
      <c r="L176" s="47" t="s">
        <v>429</v>
      </c>
      <c r="M176" s="54"/>
      <c r="N176" s="55">
        <f t="shared" si="21"/>
        <v>0</v>
      </c>
      <c r="O176" s="50"/>
      <c r="P176" s="149" t="s">
        <v>412</v>
      </c>
      <c r="Q176" s="47" t="s">
        <v>292</v>
      </c>
      <c r="R176" s="88">
        <f t="shared" si="22"/>
        <v>0.375</v>
      </c>
    </row>
    <row r="177" spans="2:18" ht="17.25" x14ac:dyDescent="0.25">
      <c r="B177" s="43" t="s">
        <v>112</v>
      </c>
      <c r="C177" s="52" t="s">
        <v>2</v>
      </c>
      <c r="D177" s="25"/>
      <c r="E177" s="53" t="s">
        <v>20</v>
      </c>
      <c r="F177" s="25">
        <v>79560</v>
      </c>
      <c r="G177" s="25">
        <v>79590</v>
      </c>
      <c r="H177" s="25">
        <f t="shared" si="24"/>
        <v>30</v>
      </c>
      <c r="I177" s="25">
        <v>2</v>
      </c>
      <c r="J177" s="46">
        <v>0.15</v>
      </c>
      <c r="K177" s="43">
        <f t="shared" si="25"/>
        <v>60</v>
      </c>
      <c r="L177" s="47" t="s">
        <v>429</v>
      </c>
      <c r="M177" s="54"/>
      <c r="N177" s="55">
        <f t="shared" si="21"/>
        <v>0</v>
      </c>
      <c r="O177" s="50"/>
      <c r="P177" s="149" t="s">
        <v>412</v>
      </c>
      <c r="Q177" s="47" t="s">
        <v>292</v>
      </c>
      <c r="R177" s="88">
        <f t="shared" si="22"/>
        <v>9</v>
      </c>
    </row>
    <row r="178" spans="2:18" x14ac:dyDescent="0.25">
      <c r="B178" s="93"/>
      <c r="C178" s="94" t="s">
        <v>304</v>
      </c>
      <c r="D178" s="96"/>
      <c r="E178" s="95"/>
      <c r="F178" s="96"/>
      <c r="G178" s="96"/>
      <c r="H178" s="96"/>
      <c r="I178" s="96"/>
      <c r="J178" s="96"/>
      <c r="K178" s="30">
        <f>SUM(K173:K177)</f>
        <v>142.5</v>
      </c>
      <c r="L178" s="96"/>
      <c r="M178" s="124"/>
      <c r="N178" s="133">
        <f>SUM(N173:N177)</f>
        <v>0</v>
      </c>
      <c r="O178" s="50"/>
      <c r="P178" s="134"/>
      <c r="Q178" s="30" t="s">
        <v>304</v>
      </c>
      <c r="R178" s="98">
        <f>SUM(R173:R177)</f>
        <v>21.375</v>
      </c>
    </row>
    <row r="179" spans="2:18" ht="17.25" x14ac:dyDescent="0.25">
      <c r="B179" s="43" t="s">
        <v>197</v>
      </c>
      <c r="C179" s="52" t="s">
        <v>2</v>
      </c>
      <c r="D179" s="25"/>
      <c r="E179" s="53" t="s">
        <v>20</v>
      </c>
      <c r="F179" s="25">
        <v>152570</v>
      </c>
      <c r="G179" s="25">
        <v>152574</v>
      </c>
      <c r="H179" s="25">
        <f t="shared" si="24"/>
        <v>4</v>
      </c>
      <c r="I179" s="25">
        <v>2.5</v>
      </c>
      <c r="J179" s="46">
        <v>0.15</v>
      </c>
      <c r="K179" s="43">
        <f>H179*I179</f>
        <v>10</v>
      </c>
      <c r="L179" s="47" t="s">
        <v>429</v>
      </c>
      <c r="M179" s="54"/>
      <c r="N179" s="55">
        <f t="shared" si="21"/>
        <v>0</v>
      </c>
      <c r="O179" s="50"/>
      <c r="P179" s="17" t="s">
        <v>329</v>
      </c>
      <c r="Q179" s="47" t="s">
        <v>292</v>
      </c>
      <c r="R179" s="88">
        <f>H179*I179*J179</f>
        <v>1.5</v>
      </c>
    </row>
    <row r="180" spans="2:18" ht="17.25" x14ac:dyDescent="0.25">
      <c r="B180" s="43" t="s">
        <v>241</v>
      </c>
      <c r="C180" s="52" t="s">
        <v>2</v>
      </c>
      <c r="D180" s="25"/>
      <c r="E180" s="53" t="s">
        <v>20</v>
      </c>
      <c r="F180" s="25">
        <v>185260</v>
      </c>
      <c r="G180" s="25">
        <v>185266</v>
      </c>
      <c r="H180" s="25">
        <f t="shared" si="24"/>
        <v>6</v>
      </c>
      <c r="I180" s="25">
        <v>2</v>
      </c>
      <c r="J180" s="46">
        <v>0.15</v>
      </c>
      <c r="K180" s="43">
        <f t="shared" ref="K180:K181" si="26">H180*I180</f>
        <v>12</v>
      </c>
      <c r="L180" s="47" t="s">
        <v>429</v>
      </c>
      <c r="M180" s="54"/>
      <c r="N180" s="55">
        <f t="shared" si="21"/>
        <v>0</v>
      </c>
      <c r="O180" s="50"/>
      <c r="P180" s="17" t="s">
        <v>329</v>
      </c>
      <c r="Q180" s="47" t="s">
        <v>292</v>
      </c>
      <c r="R180" s="88">
        <f t="shared" si="22"/>
        <v>1.7999999999999998</v>
      </c>
    </row>
    <row r="181" spans="2:18" ht="17.25" x14ac:dyDescent="0.25">
      <c r="B181" s="43" t="s">
        <v>19</v>
      </c>
      <c r="C181" s="52" t="s">
        <v>2</v>
      </c>
      <c r="D181" s="25"/>
      <c r="E181" s="53" t="s">
        <v>20</v>
      </c>
      <c r="F181" s="25">
        <v>202765</v>
      </c>
      <c r="G181" s="25">
        <v>202770</v>
      </c>
      <c r="H181" s="25">
        <f t="shared" si="24"/>
        <v>5</v>
      </c>
      <c r="I181" s="25">
        <v>1</v>
      </c>
      <c r="J181" s="46">
        <v>0.15</v>
      </c>
      <c r="K181" s="43">
        <f t="shared" si="26"/>
        <v>5</v>
      </c>
      <c r="L181" s="47" t="s">
        <v>429</v>
      </c>
      <c r="M181" s="54"/>
      <c r="N181" s="55">
        <f t="shared" si="21"/>
        <v>0</v>
      </c>
      <c r="O181" s="50"/>
      <c r="P181" s="17" t="s">
        <v>329</v>
      </c>
      <c r="Q181" s="47" t="s">
        <v>292</v>
      </c>
      <c r="R181" s="88">
        <f t="shared" si="22"/>
        <v>0.75</v>
      </c>
    </row>
    <row r="182" spans="2:18" x14ac:dyDescent="0.25">
      <c r="B182" s="93"/>
      <c r="C182" s="94" t="s">
        <v>304</v>
      </c>
      <c r="D182" s="96"/>
      <c r="E182" s="95"/>
      <c r="F182" s="96"/>
      <c r="G182" s="96"/>
      <c r="H182" s="96"/>
      <c r="I182" s="96"/>
      <c r="J182" s="96"/>
      <c r="K182" s="30">
        <f>SUM(K179:K181)</f>
        <v>27</v>
      </c>
      <c r="L182" s="96"/>
      <c r="M182" s="124"/>
      <c r="N182" s="133">
        <f>SUM(N179:N181)</f>
        <v>0</v>
      </c>
      <c r="O182" s="50"/>
      <c r="P182" s="134"/>
      <c r="Q182" s="30" t="s">
        <v>304</v>
      </c>
      <c r="R182" s="98">
        <f>SUM(R179:R181)</f>
        <v>4.05</v>
      </c>
    </row>
    <row r="183" spans="2:18" ht="15" customHeight="1" thickBot="1" x14ac:dyDescent="0.3">
      <c r="B183" s="151"/>
      <c r="C183" s="152"/>
      <c r="D183" s="153"/>
      <c r="E183" s="154"/>
      <c r="F183" s="153"/>
      <c r="G183" s="153"/>
      <c r="H183" s="153"/>
      <c r="I183" s="153"/>
      <c r="J183" s="153"/>
      <c r="K183" s="155">
        <f>SUM(K182,K178)</f>
        <v>169.5</v>
      </c>
      <c r="L183" s="153"/>
      <c r="M183" s="155" t="s">
        <v>290</v>
      </c>
      <c r="N183" s="156">
        <f>SUM(N173:N181)</f>
        <v>0</v>
      </c>
      <c r="O183" s="50"/>
      <c r="P183" s="134"/>
      <c r="Q183" s="30" t="s">
        <v>290</v>
      </c>
      <c r="R183" s="98">
        <f>SUM(R182,R178)</f>
        <v>25.425000000000001</v>
      </c>
    </row>
    <row r="184" spans="2:18" ht="24.95" customHeight="1" x14ac:dyDescent="0.25">
      <c r="B184" s="18"/>
      <c r="C184" s="190" t="s">
        <v>413</v>
      </c>
      <c r="D184" s="190"/>
      <c r="E184" s="190"/>
      <c r="F184" s="158"/>
      <c r="G184" s="158"/>
      <c r="H184" s="158"/>
      <c r="I184" s="158"/>
      <c r="J184" s="158"/>
      <c r="K184" s="21"/>
      <c r="L184" s="21"/>
      <c r="M184" s="20"/>
      <c r="N184" s="20"/>
      <c r="O184" s="22"/>
      <c r="P184" s="20"/>
      <c r="Q184" s="21"/>
      <c r="R184" s="23"/>
    </row>
    <row r="185" spans="2:18" ht="17.25" x14ac:dyDescent="0.25">
      <c r="B185" s="43" t="s">
        <v>91</v>
      </c>
      <c r="C185" s="52" t="s">
        <v>2</v>
      </c>
      <c r="D185" s="25"/>
      <c r="E185" s="159" t="s">
        <v>92</v>
      </c>
      <c r="F185" s="160">
        <v>75855</v>
      </c>
      <c r="G185" s="25">
        <v>75885</v>
      </c>
      <c r="H185" s="25">
        <f t="shared" si="24"/>
        <v>30</v>
      </c>
      <c r="I185" s="25"/>
      <c r="J185" s="161"/>
      <c r="K185" s="41">
        <v>1</v>
      </c>
      <c r="L185" s="47" t="s">
        <v>23</v>
      </c>
      <c r="M185" s="54"/>
      <c r="N185" s="55">
        <f t="shared" si="21"/>
        <v>0</v>
      </c>
      <c r="O185" s="50"/>
      <c r="P185" s="150"/>
      <c r="Q185" s="47" t="s">
        <v>292</v>
      </c>
      <c r="R185" s="88">
        <f>H185*I185*J185</f>
        <v>0</v>
      </c>
    </row>
    <row r="186" spans="2:18" ht="17.25" x14ac:dyDescent="0.25">
      <c r="B186" s="43" t="s">
        <v>104</v>
      </c>
      <c r="C186" s="52" t="s">
        <v>2</v>
      </c>
      <c r="D186" s="25"/>
      <c r="E186" s="159" t="s">
        <v>92</v>
      </c>
      <c r="F186" s="160">
        <v>77085</v>
      </c>
      <c r="G186" s="25">
        <v>77115</v>
      </c>
      <c r="H186" s="25">
        <f t="shared" si="24"/>
        <v>30</v>
      </c>
      <c r="I186" s="25"/>
      <c r="J186" s="161"/>
      <c r="K186" s="41">
        <v>1</v>
      </c>
      <c r="L186" s="47" t="s">
        <v>23</v>
      </c>
      <c r="M186" s="54"/>
      <c r="N186" s="55">
        <f t="shared" si="21"/>
        <v>0</v>
      </c>
      <c r="O186" s="50"/>
      <c r="P186" s="149"/>
      <c r="Q186" s="47" t="s">
        <v>292</v>
      </c>
      <c r="R186" s="88">
        <f t="shared" si="22"/>
        <v>0</v>
      </c>
    </row>
    <row r="187" spans="2:18" ht="17.25" x14ac:dyDescent="0.25">
      <c r="B187" s="43" t="s">
        <v>117</v>
      </c>
      <c r="C187" s="52" t="s">
        <v>2</v>
      </c>
      <c r="D187" s="25"/>
      <c r="E187" s="159" t="s">
        <v>92</v>
      </c>
      <c r="F187" s="160">
        <v>81140</v>
      </c>
      <c r="G187" s="25">
        <v>81345</v>
      </c>
      <c r="H187" s="25">
        <f t="shared" si="24"/>
        <v>205</v>
      </c>
      <c r="I187" s="25"/>
      <c r="J187" s="161"/>
      <c r="K187" s="41">
        <v>1</v>
      </c>
      <c r="L187" s="47" t="s">
        <v>23</v>
      </c>
      <c r="M187" s="54"/>
      <c r="N187" s="55">
        <f t="shared" si="21"/>
        <v>0</v>
      </c>
      <c r="O187" s="50"/>
      <c r="P187" s="149"/>
      <c r="Q187" s="47" t="s">
        <v>292</v>
      </c>
      <c r="R187" s="88">
        <f t="shared" si="22"/>
        <v>0</v>
      </c>
    </row>
    <row r="188" spans="2:18" ht="17.25" x14ac:dyDescent="0.25">
      <c r="B188" s="43" t="s">
        <v>118</v>
      </c>
      <c r="C188" s="52" t="s">
        <v>2</v>
      </c>
      <c r="D188" s="25"/>
      <c r="E188" s="159" t="s">
        <v>92</v>
      </c>
      <c r="F188" s="160">
        <v>81215</v>
      </c>
      <c r="G188" s="25">
        <v>81245</v>
      </c>
      <c r="H188" s="25">
        <f t="shared" si="24"/>
        <v>30</v>
      </c>
      <c r="I188" s="25"/>
      <c r="J188" s="161"/>
      <c r="K188" s="41">
        <v>1</v>
      </c>
      <c r="L188" s="47" t="s">
        <v>23</v>
      </c>
      <c r="M188" s="54"/>
      <c r="N188" s="55">
        <f t="shared" si="21"/>
        <v>0</v>
      </c>
      <c r="O188" s="50"/>
      <c r="P188" s="149"/>
      <c r="Q188" s="47" t="s">
        <v>292</v>
      </c>
      <c r="R188" s="88">
        <f t="shared" si="22"/>
        <v>0</v>
      </c>
    </row>
    <row r="189" spans="2:18" ht="17.25" x14ac:dyDescent="0.25">
      <c r="B189" s="43" t="s">
        <v>120</v>
      </c>
      <c r="C189" s="52" t="s">
        <v>2</v>
      </c>
      <c r="D189" s="25"/>
      <c r="E189" s="159" t="s">
        <v>92</v>
      </c>
      <c r="F189" s="160">
        <v>82430</v>
      </c>
      <c r="G189" s="25">
        <v>82460</v>
      </c>
      <c r="H189" s="25">
        <f>G189-F189</f>
        <v>30</v>
      </c>
      <c r="I189" s="25"/>
      <c r="J189" s="161"/>
      <c r="K189" s="41">
        <v>1</v>
      </c>
      <c r="L189" s="47" t="s">
        <v>23</v>
      </c>
      <c r="M189" s="54"/>
      <c r="N189" s="55">
        <f t="shared" si="21"/>
        <v>0</v>
      </c>
      <c r="O189" s="50"/>
      <c r="P189" s="149"/>
      <c r="Q189" s="47" t="s">
        <v>292</v>
      </c>
      <c r="R189" s="88">
        <f t="shared" si="22"/>
        <v>0</v>
      </c>
    </row>
    <row r="190" spans="2:18" ht="17.25" x14ac:dyDescent="0.25">
      <c r="B190" s="43" t="s">
        <v>159</v>
      </c>
      <c r="C190" s="52" t="s">
        <v>2</v>
      </c>
      <c r="D190" s="25"/>
      <c r="E190" s="159" t="s">
        <v>92</v>
      </c>
      <c r="F190" s="160">
        <v>115390</v>
      </c>
      <c r="G190" s="25">
        <v>115390</v>
      </c>
      <c r="H190" s="25">
        <f>G190-F190</f>
        <v>0</v>
      </c>
      <c r="I190" s="25"/>
      <c r="J190" s="46"/>
      <c r="K190" s="41">
        <v>1</v>
      </c>
      <c r="L190" s="47" t="s">
        <v>23</v>
      </c>
      <c r="M190" s="54"/>
      <c r="N190" s="55">
        <f t="shared" si="21"/>
        <v>0</v>
      </c>
      <c r="O190" s="50"/>
      <c r="P190" s="149"/>
      <c r="Q190" s="47" t="s">
        <v>292</v>
      </c>
      <c r="R190" s="88">
        <f t="shared" si="22"/>
        <v>0</v>
      </c>
    </row>
    <row r="191" spans="2:18" ht="15" customHeight="1" thickBot="1" x14ac:dyDescent="0.3">
      <c r="B191" s="151"/>
      <c r="C191" s="152"/>
      <c r="D191" s="153"/>
      <c r="E191" s="154"/>
      <c r="F191" s="153"/>
      <c r="G191" s="153"/>
      <c r="H191" s="153"/>
      <c r="I191" s="153"/>
      <c r="J191" s="153"/>
      <c r="K191" s="155">
        <f>SUM(K185:K190)</f>
        <v>6</v>
      </c>
      <c r="L191" s="153"/>
      <c r="M191" s="155" t="s">
        <v>290</v>
      </c>
      <c r="N191" s="156">
        <f>SUM(N185:N190)</f>
        <v>0</v>
      </c>
      <c r="O191" s="157"/>
      <c r="P191" s="134"/>
      <c r="Q191" s="30" t="s">
        <v>290</v>
      </c>
      <c r="R191" s="98">
        <f>SUM(R185:R190)</f>
        <v>0</v>
      </c>
    </row>
    <row r="192" spans="2:18" ht="24.95" customHeight="1" x14ac:dyDescent="0.25">
      <c r="B192" s="18"/>
      <c r="C192" s="190" t="s">
        <v>414</v>
      </c>
      <c r="D192" s="190"/>
      <c r="E192" s="190"/>
      <c r="F192" s="158"/>
      <c r="G192" s="158"/>
      <c r="H192" s="158"/>
      <c r="I192" s="158"/>
      <c r="J192" s="158"/>
      <c r="K192" s="21"/>
      <c r="L192" s="21"/>
      <c r="M192" s="20"/>
      <c r="N192" s="20"/>
      <c r="O192" s="22"/>
      <c r="P192" s="20"/>
      <c r="Q192" s="21"/>
      <c r="R192" s="23"/>
    </row>
    <row r="193" spans="2:18" ht="17.25" x14ac:dyDescent="0.25">
      <c r="B193" s="43" t="s">
        <v>144</v>
      </c>
      <c r="C193" s="52" t="s">
        <v>2</v>
      </c>
      <c r="D193" s="25"/>
      <c r="E193" s="159" t="s">
        <v>15</v>
      </c>
      <c r="F193" s="160">
        <v>95215</v>
      </c>
      <c r="G193" s="25">
        <v>95260</v>
      </c>
      <c r="H193" s="25">
        <f>G193-F193</f>
        <v>45</v>
      </c>
      <c r="I193" s="25">
        <v>1.8</v>
      </c>
      <c r="J193" s="46">
        <v>0.15</v>
      </c>
      <c r="K193" s="41">
        <f>H193*I193</f>
        <v>81</v>
      </c>
      <c r="L193" s="47" t="s">
        <v>429</v>
      </c>
      <c r="M193" s="54"/>
      <c r="N193" s="55">
        <f t="shared" si="21"/>
        <v>0</v>
      </c>
      <c r="O193" s="50"/>
      <c r="P193" s="17" t="s">
        <v>305</v>
      </c>
      <c r="Q193" s="47" t="s">
        <v>292</v>
      </c>
      <c r="R193" s="88">
        <f>H193*I193*J193</f>
        <v>12.15</v>
      </c>
    </row>
    <row r="194" spans="2:18" ht="17.25" x14ac:dyDescent="0.25">
      <c r="B194" s="43" t="s">
        <v>9</v>
      </c>
      <c r="C194" s="52" t="s">
        <v>2</v>
      </c>
      <c r="D194" s="25"/>
      <c r="E194" s="159" t="s">
        <v>10</v>
      </c>
      <c r="F194" s="160">
        <v>119710</v>
      </c>
      <c r="G194" s="25">
        <v>119980</v>
      </c>
      <c r="H194" s="25">
        <f t="shared" si="24"/>
        <v>270</v>
      </c>
      <c r="I194" s="25">
        <v>1</v>
      </c>
      <c r="J194" s="46">
        <v>0.15</v>
      </c>
      <c r="K194" s="41">
        <f t="shared" ref="K194:K197" si="27">H194*I194</f>
        <v>270</v>
      </c>
      <c r="L194" s="47" t="s">
        <v>429</v>
      </c>
      <c r="M194" s="54"/>
      <c r="N194" s="55">
        <f t="shared" si="21"/>
        <v>0</v>
      </c>
      <c r="O194" s="50"/>
      <c r="P194" s="17" t="s">
        <v>305</v>
      </c>
      <c r="Q194" s="47" t="s">
        <v>292</v>
      </c>
      <c r="R194" s="88">
        <f t="shared" ref="R194:R197" si="28">H194*I194*J194</f>
        <v>40.5</v>
      </c>
    </row>
    <row r="195" spans="2:18" ht="17.25" x14ac:dyDescent="0.25">
      <c r="B195" s="43" t="s">
        <v>14</v>
      </c>
      <c r="C195" s="52" t="s">
        <v>2</v>
      </c>
      <c r="D195" s="25"/>
      <c r="E195" s="159" t="s">
        <v>15</v>
      </c>
      <c r="F195" s="160">
        <v>120530</v>
      </c>
      <c r="G195" s="25">
        <v>120630</v>
      </c>
      <c r="H195" s="25">
        <f t="shared" si="24"/>
        <v>100</v>
      </c>
      <c r="I195" s="25">
        <v>1</v>
      </c>
      <c r="J195" s="46">
        <v>0.15</v>
      </c>
      <c r="K195" s="41">
        <f t="shared" si="27"/>
        <v>100</v>
      </c>
      <c r="L195" s="47" t="s">
        <v>429</v>
      </c>
      <c r="M195" s="54"/>
      <c r="N195" s="55">
        <f t="shared" si="21"/>
        <v>0</v>
      </c>
      <c r="O195" s="50"/>
      <c r="P195" s="17" t="s">
        <v>305</v>
      </c>
      <c r="Q195" s="47" t="s">
        <v>292</v>
      </c>
      <c r="R195" s="88">
        <f t="shared" si="28"/>
        <v>15</v>
      </c>
    </row>
    <row r="196" spans="2:18" ht="17.25" x14ac:dyDescent="0.25">
      <c r="B196" s="43" t="s">
        <v>172</v>
      </c>
      <c r="C196" s="52" t="s">
        <v>2</v>
      </c>
      <c r="D196" s="25"/>
      <c r="E196" s="159" t="s">
        <v>15</v>
      </c>
      <c r="F196" s="160">
        <v>122015</v>
      </c>
      <c r="G196" s="25">
        <v>122065</v>
      </c>
      <c r="H196" s="25">
        <f>G196-F196</f>
        <v>50</v>
      </c>
      <c r="I196" s="25">
        <v>1.5</v>
      </c>
      <c r="J196" s="46">
        <v>0.15</v>
      </c>
      <c r="K196" s="41">
        <f t="shared" si="27"/>
        <v>75</v>
      </c>
      <c r="L196" s="47" t="s">
        <v>429</v>
      </c>
      <c r="M196" s="54"/>
      <c r="N196" s="55">
        <f t="shared" si="21"/>
        <v>0</v>
      </c>
      <c r="O196" s="50"/>
      <c r="P196" s="17" t="s">
        <v>305</v>
      </c>
      <c r="Q196" s="47" t="s">
        <v>292</v>
      </c>
      <c r="R196" s="88">
        <f t="shared" si="28"/>
        <v>11.25</v>
      </c>
    </row>
    <row r="197" spans="2:18" ht="17.25" x14ac:dyDescent="0.25">
      <c r="B197" s="43" t="s">
        <v>177</v>
      </c>
      <c r="C197" s="52" t="s">
        <v>2</v>
      </c>
      <c r="D197" s="25"/>
      <c r="E197" s="159" t="s">
        <v>15</v>
      </c>
      <c r="F197" s="160">
        <v>124980</v>
      </c>
      <c r="G197" s="25">
        <v>124990</v>
      </c>
      <c r="H197" s="25">
        <f t="shared" si="24"/>
        <v>10</v>
      </c>
      <c r="I197" s="25">
        <v>8</v>
      </c>
      <c r="J197" s="46">
        <v>0.15</v>
      </c>
      <c r="K197" s="41">
        <f t="shared" si="27"/>
        <v>80</v>
      </c>
      <c r="L197" s="47" t="s">
        <v>429</v>
      </c>
      <c r="M197" s="54"/>
      <c r="N197" s="55">
        <f t="shared" si="21"/>
        <v>0</v>
      </c>
      <c r="O197" s="50"/>
      <c r="P197" s="17" t="s">
        <v>305</v>
      </c>
      <c r="Q197" s="47" t="s">
        <v>292</v>
      </c>
      <c r="R197" s="88">
        <f t="shared" si="28"/>
        <v>12</v>
      </c>
    </row>
    <row r="198" spans="2:18" x14ac:dyDescent="0.25">
      <c r="B198" s="93"/>
      <c r="C198" s="94" t="s">
        <v>304</v>
      </c>
      <c r="D198" s="96"/>
      <c r="E198" s="95"/>
      <c r="F198" s="96"/>
      <c r="G198" s="96"/>
      <c r="H198" s="96"/>
      <c r="I198" s="96"/>
      <c r="J198" s="96"/>
      <c r="K198" s="30">
        <f>SUM(K193:K197)</f>
        <v>606</v>
      </c>
      <c r="L198" s="96"/>
      <c r="M198" s="124"/>
      <c r="N198" s="133">
        <f>SUM(N193:N197)</f>
        <v>0</v>
      </c>
      <c r="O198" s="50"/>
      <c r="P198" s="134"/>
      <c r="Q198" s="30" t="s">
        <v>304</v>
      </c>
      <c r="R198" s="98">
        <f>SUM(R193:R197)</f>
        <v>90.9</v>
      </c>
    </row>
    <row r="199" spans="2:18" ht="17.25" x14ac:dyDescent="0.25">
      <c r="B199" s="43" t="s">
        <v>210</v>
      </c>
      <c r="C199" s="52" t="s">
        <v>2</v>
      </c>
      <c r="D199" s="25"/>
      <c r="E199" s="159" t="s">
        <v>10</v>
      </c>
      <c r="F199" s="160">
        <v>157635</v>
      </c>
      <c r="G199" s="25">
        <v>157645</v>
      </c>
      <c r="H199" s="25">
        <f t="shared" si="24"/>
        <v>10</v>
      </c>
      <c r="I199" s="25">
        <v>1.5</v>
      </c>
      <c r="J199" s="46">
        <v>0.15</v>
      </c>
      <c r="K199" s="41">
        <f>H199*I199</f>
        <v>15</v>
      </c>
      <c r="L199" s="47" t="s">
        <v>429</v>
      </c>
      <c r="M199" s="54"/>
      <c r="N199" s="55">
        <f t="shared" si="21"/>
        <v>0</v>
      </c>
      <c r="O199" s="50"/>
      <c r="P199" s="17" t="s">
        <v>329</v>
      </c>
      <c r="Q199" s="47" t="s">
        <v>292</v>
      </c>
      <c r="R199" s="88">
        <f>H199*I199*J199</f>
        <v>2.25</v>
      </c>
    </row>
    <row r="200" spans="2:18" ht="17.25" x14ac:dyDescent="0.25">
      <c r="B200" s="43" t="s">
        <v>214</v>
      </c>
      <c r="C200" s="52" t="s">
        <v>2</v>
      </c>
      <c r="D200" s="25"/>
      <c r="E200" s="159" t="s">
        <v>10</v>
      </c>
      <c r="F200" s="160">
        <v>159765</v>
      </c>
      <c r="G200" s="25">
        <v>159784</v>
      </c>
      <c r="H200" s="25">
        <f>G200-F200</f>
        <v>19</v>
      </c>
      <c r="I200" s="25">
        <v>10</v>
      </c>
      <c r="J200" s="46">
        <v>0.15</v>
      </c>
      <c r="K200" s="41">
        <f t="shared" ref="K200:K204" si="29">H200*I200</f>
        <v>190</v>
      </c>
      <c r="L200" s="47" t="s">
        <v>429</v>
      </c>
      <c r="M200" s="54"/>
      <c r="N200" s="55">
        <f t="shared" si="21"/>
        <v>0</v>
      </c>
      <c r="O200" s="50"/>
      <c r="P200" s="17" t="s">
        <v>329</v>
      </c>
      <c r="Q200" s="47" t="s">
        <v>292</v>
      </c>
      <c r="R200" s="88">
        <f t="shared" ref="R200:R204" si="30">H200*I200*J200</f>
        <v>28.5</v>
      </c>
    </row>
    <row r="201" spans="2:18" ht="17.25" x14ac:dyDescent="0.25">
      <c r="B201" s="43" t="s">
        <v>216</v>
      </c>
      <c r="C201" s="52" t="s">
        <v>2</v>
      </c>
      <c r="D201" s="25"/>
      <c r="E201" s="159" t="s">
        <v>10</v>
      </c>
      <c r="F201" s="160">
        <v>159795</v>
      </c>
      <c r="G201" s="25">
        <v>159820</v>
      </c>
      <c r="H201" s="25">
        <f t="shared" si="24"/>
        <v>25</v>
      </c>
      <c r="I201" s="25">
        <v>3</v>
      </c>
      <c r="J201" s="46">
        <v>0.15</v>
      </c>
      <c r="K201" s="41">
        <f t="shared" si="29"/>
        <v>75</v>
      </c>
      <c r="L201" s="47" t="s">
        <v>429</v>
      </c>
      <c r="M201" s="54"/>
      <c r="N201" s="55">
        <f t="shared" si="21"/>
        <v>0</v>
      </c>
      <c r="O201" s="50"/>
      <c r="P201" s="17" t="s">
        <v>329</v>
      </c>
      <c r="Q201" s="47" t="s">
        <v>292</v>
      </c>
      <c r="R201" s="88">
        <f t="shared" si="30"/>
        <v>11.25</v>
      </c>
    </row>
    <row r="202" spans="2:18" ht="17.25" x14ac:dyDescent="0.25">
      <c r="B202" s="43" t="s">
        <v>247</v>
      </c>
      <c r="C202" s="52" t="s">
        <v>2</v>
      </c>
      <c r="D202" s="25"/>
      <c r="E202" s="159" t="s">
        <v>15</v>
      </c>
      <c r="F202" s="160">
        <v>192825</v>
      </c>
      <c r="G202" s="25">
        <v>193011</v>
      </c>
      <c r="H202" s="25">
        <f t="shared" si="24"/>
        <v>186</v>
      </c>
      <c r="I202" s="25">
        <v>10</v>
      </c>
      <c r="J202" s="46">
        <v>0.15</v>
      </c>
      <c r="K202" s="41">
        <f t="shared" si="29"/>
        <v>1860</v>
      </c>
      <c r="L202" s="47" t="s">
        <v>429</v>
      </c>
      <c r="M202" s="54"/>
      <c r="N202" s="55">
        <f t="shared" si="21"/>
        <v>0</v>
      </c>
      <c r="O202" s="50"/>
      <c r="P202" s="17" t="s">
        <v>329</v>
      </c>
      <c r="Q202" s="47" t="s">
        <v>292</v>
      </c>
      <c r="R202" s="88">
        <f t="shared" si="30"/>
        <v>279</v>
      </c>
    </row>
    <row r="203" spans="2:18" ht="17.25" x14ac:dyDescent="0.25">
      <c r="B203" s="43" t="s">
        <v>250</v>
      </c>
      <c r="C203" s="52" t="s">
        <v>2</v>
      </c>
      <c r="D203" s="25"/>
      <c r="E203" s="159" t="s">
        <v>15</v>
      </c>
      <c r="F203" s="160">
        <v>192945</v>
      </c>
      <c r="G203" s="25">
        <v>193005</v>
      </c>
      <c r="H203" s="25">
        <f>G203-F203</f>
        <v>60</v>
      </c>
      <c r="I203" s="25">
        <v>8</v>
      </c>
      <c r="J203" s="46">
        <v>0.15</v>
      </c>
      <c r="K203" s="41">
        <f t="shared" si="29"/>
        <v>480</v>
      </c>
      <c r="L203" s="47" t="s">
        <v>429</v>
      </c>
      <c r="M203" s="54"/>
      <c r="N203" s="55">
        <f t="shared" si="21"/>
        <v>0</v>
      </c>
      <c r="O203" s="50"/>
      <c r="P203" s="17" t="s">
        <v>329</v>
      </c>
      <c r="Q203" s="47" t="s">
        <v>292</v>
      </c>
      <c r="R203" s="88">
        <f t="shared" si="30"/>
        <v>72</v>
      </c>
    </row>
    <row r="204" spans="2:18" ht="17.25" x14ac:dyDescent="0.25">
      <c r="B204" s="43" t="s">
        <v>36</v>
      </c>
      <c r="C204" s="52" t="s">
        <v>2</v>
      </c>
      <c r="D204" s="25"/>
      <c r="E204" s="159" t="s">
        <v>15</v>
      </c>
      <c r="F204" s="160">
        <v>202000</v>
      </c>
      <c r="G204" s="25">
        <v>202076</v>
      </c>
      <c r="H204" s="25">
        <f t="shared" si="24"/>
        <v>76</v>
      </c>
      <c r="I204" s="25">
        <v>9</v>
      </c>
      <c r="J204" s="46">
        <v>0.15</v>
      </c>
      <c r="K204" s="41">
        <f t="shared" si="29"/>
        <v>684</v>
      </c>
      <c r="L204" s="47" t="s">
        <v>429</v>
      </c>
      <c r="M204" s="54"/>
      <c r="N204" s="55">
        <f t="shared" si="21"/>
        <v>0</v>
      </c>
      <c r="O204" s="50"/>
      <c r="P204" s="17" t="s">
        <v>329</v>
      </c>
      <c r="Q204" s="47" t="s">
        <v>292</v>
      </c>
      <c r="R204" s="88">
        <f t="shared" si="30"/>
        <v>102.6</v>
      </c>
    </row>
    <row r="205" spans="2:18" x14ac:dyDescent="0.25">
      <c r="B205" s="93"/>
      <c r="C205" s="94" t="s">
        <v>304</v>
      </c>
      <c r="D205" s="96"/>
      <c r="E205" s="95"/>
      <c r="F205" s="96"/>
      <c r="G205" s="96"/>
      <c r="H205" s="96"/>
      <c r="I205" s="96"/>
      <c r="J205" s="96"/>
      <c r="K205" s="30">
        <f>SUM(K199:K204)</f>
        <v>3304</v>
      </c>
      <c r="L205" s="96"/>
      <c r="M205" s="124"/>
      <c r="N205" s="133">
        <f>SUM(N199:N204)</f>
        <v>0</v>
      </c>
      <c r="O205" s="50"/>
      <c r="P205" s="134"/>
      <c r="Q205" s="30" t="s">
        <v>304</v>
      </c>
      <c r="R205" s="98">
        <f>SUM(R199:R204)</f>
        <v>495.6</v>
      </c>
    </row>
    <row r="206" spans="2:18" ht="15" customHeight="1" thickBot="1" x14ac:dyDescent="0.3">
      <c r="B206" s="151"/>
      <c r="C206" s="152"/>
      <c r="D206" s="153"/>
      <c r="E206" s="154"/>
      <c r="F206" s="153"/>
      <c r="G206" s="153"/>
      <c r="H206" s="153"/>
      <c r="I206" s="153"/>
      <c r="J206" s="153"/>
      <c r="K206" s="155">
        <f>SUM(K205,K198)</f>
        <v>3910</v>
      </c>
      <c r="L206" s="153"/>
      <c r="M206" s="155" t="s">
        <v>290</v>
      </c>
      <c r="N206" s="156">
        <f>SUM(N193:N204)</f>
        <v>0</v>
      </c>
      <c r="O206" s="157"/>
      <c r="P206" s="134"/>
      <c r="Q206" s="30" t="s">
        <v>290</v>
      </c>
      <c r="R206" s="98">
        <f>SUM(R205,R198)</f>
        <v>586.5</v>
      </c>
    </row>
    <row r="207" spans="2:18" ht="24.95" customHeight="1" x14ac:dyDescent="0.25">
      <c r="B207" s="18"/>
      <c r="C207" s="190" t="s">
        <v>415</v>
      </c>
      <c r="D207" s="190"/>
      <c r="E207" s="190"/>
      <c r="F207" s="158"/>
      <c r="G207" s="158"/>
      <c r="H207" s="158"/>
      <c r="I207" s="158"/>
      <c r="J207" s="158"/>
      <c r="K207" s="21"/>
      <c r="L207" s="21"/>
      <c r="M207" s="20"/>
      <c r="N207" s="20"/>
      <c r="O207" s="22"/>
      <c r="P207" s="20"/>
      <c r="Q207" s="21"/>
      <c r="R207" s="23"/>
    </row>
    <row r="208" spans="2:18" x14ac:dyDescent="0.25">
      <c r="B208" s="43" t="s">
        <v>229</v>
      </c>
      <c r="C208" s="52" t="s">
        <v>2</v>
      </c>
      <c r="D208" s="25"/>
      <c r="E208" s="1" t="s">
        <v>230</v>
      </c>
      <c r="F208" s="160">
        <v>164945</v>
      </c>
      <c r="G208" s="2">
        <v>164955</v>
      </c>
      <c r="H208" s="25">
        <f>G208-F208</f>
        <v>10</v>
      </c>
      <c r="I208" s="3">
        <v>1</v>
      </c>
      <c r="J208" s="46"/>
      <c r="K208" s="43">
        <f t="shared" ref="K208" si="31">H208</f>
        <v>10</v>
      </c>
      <c r="L208" s="47" t="s">
        <v>7</v>
      </c>
      <c r="M208" s="54"/>
      <c r="N208" s="55">
        <f t="shared" si="21"/>
        <v>0</v>
      </c>
      <c r="O208" s="50"/>
      <c r="P208" s="17"/>
      <c r="Q208" s="47"/>
      <c r="R208" s="56"/>
    </row>
    <row r="209" spans="2:18" ht="15" customHeight="1" thickBot="1" x14ac:dyDescent="0.3">
      <c r="B209" s="151"/>
      <c r="C209" s="152"/>
      <c r="D209" s="153"/>
      <c r="E209" s="154"/>
      <c r="F209" s="153"/>
      <c r="G209" s="153"/>
      <c r="H209" s="153"/>
      <c r="I209" s="153"/>
      <c r="J209" s="153"/>
      <c r="K209" s="155">
        <f>SUM(K208)</f>
        <v>10</v>
      </c>
      <c r="L209" s="153"/>
      <c r="M209" s="155" t="s">
        <v>290</v>
      </c>
      <c r="N209" s="156">
        <f>SUM(N208)</f>
        <v>0</v>
      </c>
      <c r="O209" s="157"/>
      <c r="P209" s="134"/>
      <c r="Q209" s="30" t="s">
        <v>290</v>
      </c>
      <c r="R209" s="98">
        <f>SUM(R208)</f>
        <v>0</v>
      </c>
    </row>
    <row r="210" spans="2:18" ht="24.95" customHeight="1" x14ac:dyDescent="0.25">
      <c r="B210" s="18"/>
      <c r="C210" s="190" t="s">
        <v>416</v>
      </c>
      <c r="D210" s="190"/>
      <c r="E210" s="190"/>
      <c r="F210" s="158"/>
      <c r="G210" s="158"/>
      <c r="H210" s="158"/>
      <c r="I210" s="158"/>
      <c r="J210" s="158"/>
      <c r="K210" s="21"/>
      <c r="L210" s="21"/>
      <c r="M210" s="20"/>
      <c r="N210" s="20"/>
      <c r="O210" s="22"/>
      <c r="P210" s="20"/>
      <c r="Q210" s="21"/>
      <c r="R210" s="23"/>
    </row>
    <row r="211" spans="2:18" x14ac:dyDescent="0.25">
      <c r="B211" s="43" t="s">
        <v>98</v>
      </c>
      <c r="C211" s="52" t="s">
        <v>2</v>
      </c>
      <c r="D211" s="25"/>
      <c r="E211" s="159" t="s">
        <v>99</v>
      </c>
      <c r="F211" s="160">
        <v>76160</v>
      </c>
      <c r="G211" s="25">
        <v>76190</v>
      </c>
      <c r="H211" s="25">
        <v>5</v>
      </c>
      <c r="I211" s="25"/>
      <c r="J211" s="46"/>
      <c r="K211" s="25">
        <v>5</v>
      </c>
      <c r="L211" s="47" t="s">
        <v>4</v>
      </c>
      <c r="M211" s="54"/>
      <c r="N211" s="55">
        <f t="shared" si="21"/>
        <v>0</v>
      </c>
      <c r="O211" s="50"/>
      <c r="P211" s="150"/>
      <c r="Q211" s="47"/>
      <c r="R211" s="88"/>
    </row>
    <row r="212" spans="2:18" x14ac:dyDescent="0.25">
      <c r="B212" s="43" t="s">
        <v>111</v>
      </c>
      <c r="C212" s="52" t="s">
        <v>2</v>
      </c>
      <c r="D212" s="25"/>
      <c r="E212" s="159" t="s">
        <v>99</v>
      </c>
      <c r="F212" s="160">
        <v>79375</v>
      </c>
      <c r="G212" s="25">
        <v>79405</v>
      </c>
      <c r="H212" s="25">
        <v>5</v>
      </c>
      <c r="I212" s="25"/>
      <c r="J212" s="46"/>
      <c r="K212" s="25">
        <v>5</v>
      </c>
      <c r="L212" s="47" t="s">
        <v>4</v>
      </c>
      <c r="M212" s="54"/>
      <c r="N212" s="55">
        <f t="shared" si="21"/>
        <v>0</v>
      </c>
      <c r="O212" s="50"/>
      <c r="P212" s="150"/>
      <c r="Q212" s="47"/>
      <c r="R212" s="88"/>
    </row>
    <row r="213" spans="2:18" x14ac:dyDescent="0.25">
      <c r="B213" s="43" t="s">
        <v>113</v>
      </c>
      <c r="C213" s="52" t="s">
        <v>2</v>
      </c>
      <c r="D213" s="25"/>
      <c r="E213" s="159" t="s">
        <v>99</v>
      </c>
      <c r="F213" s="160">
        <v>80310</v>
      </c>
      <c r="G213" s="25">
        <v>80318</v>
      </c>
      <c r="H213" s="25">
        <v>5</v>
      </c>
      <c r="I213" s="25"/>
      <c r="J213" s="46"/>
      <c r="K213" s="25">
        <v>5</v>
      </c>
      <c r="L213" s="47" t="s">
        <v>4</v>
      </c>
      <c r="M213" s="54"/>
      <c r="N213" s="55">
        <f t="shared" si="21"/>
        <v>0</v>
      </c>
      <c r="O213" s="50"/>
      <c r="P213" s="150"/>
      <c r="Q213" s="47"/>
      <c r="R213" s="88"/>
    </row>
    <row r="214" spans="2:18" ht="15" customHeight="1" thickBot="1" x14ac:dyDescent="0.3">
      <c r="B214" s="151"/>
      <c r="C214" s="152"/>
      <c r="D214" s="153"/>
      <c r="E214" s="154"/>
      <c r="F214" s="153"/>
      <c r="G214" s="153"/>
      <c r="H214" s="153"/>
      <c r="I214" s="153"/>
      <c r="J214" s="153"/>
      <c r="K214" s="155">
        <f>SUM(K211:K213)</f>
        <v>15</v>
      </c>
      <c r="L214" s="153"/>
      <c r="M214" s="155" t="s">
        <v>290</v>
      </c>
      <c r="N214" s="156">
        <f>SUM(N211:N213)</f>
        <v>0</v>
      </c>
      <c r="O214" s="157"/>
      <c r="P214" s="134"/>
      <c r="Q214" s="30" t="s">
        <v>290</v>
      </c>
      <c r="R214" s="98">
        <f>SUM(R211:R213)</f>
        <v>0</v>
      </c>
    </row>
    <row r="215" spans="2:18" ht="24.95" customHeight="1" x14ac:dyDescent="0.25">
      <c r="B215" s="18"/>
      <c r="C215" s="190" t="s">
        <v>417</v>
      </c>
      <c r="D215" s="190"/>
      <c r="E215" s="190"/>
      <c r="F215" s="158"/>
      <c r="G215" s="158"/>
      <c r="H215" s="158"/>
      <c r="I215" s="158"/>
      <c r="J215" s="158"/>
      <c r="K215" s="21"/>
      <c r="L215" s="21"/>
      <c r="M215" s="20"/>
      <c r="N215" s="20"/>
      <c r="O215" s="22"/>
      <c r="P215" s="20"/>
      <c r="Q215" s="21"/>
      <c r="R215" s="23"/>
    </row>
    <row r="216" spans="2:18" x14ac:dyDescent="0.25">
      <c r="B216" s="43" t="s">
        <v>44</v>
      </c>
      <c r="C216" s="52" t="s">
        <v>2</v>
      </c>
      <c r="D216" s="25"/>
      <c r="E216" s="159" t="s">
        <v>45</v>
      </c>
      <c r="F216" s="160">
        <v>36880</v>
      </c>
      <c r="G216" s="25">
        <v>36880</v>
      </c>
      <c r="H216" s="25"/>
      <c r="I216" s="25"/>
      <c r="J216" s="46"/>
      <c r="K216" s="25">
        <v>1</v>
      </c>
      <c r="L216" s="47" t="s">
        <v>23</v>
      </c>
      <c r="M216" s="54"/>
      <c r="N216" s="55">
        <f t="shared" si="21"/>
        <v>0</v>
      </c>
      <c r="O216" s="50"/>
      <c r="P216" s="150"/>
      <c r="Q216" s="47"/>
      <c r="R216" s="88"/>
    </row>
    <row r="217" spans="2:18" x14ac:dyDescent="0.25">
      <c r="B217" s="43" t="s">
        <v>242</v>
      </c>
      <c r="C217" s="52" t="s">
        <v>2</v>
      </c>
      <c r="D217" s="25"/>
      <c r="E217" s="159" t="s">
        <v>45</v>
      </c>
      <c r="F217" s="160">
        <v>189830</v>
      </c>
      <c r="G217" s="25">
        <v>189830</v>
      </c>
      <c r="H217" s="25"/>
      <c r="I217" s="25"/>
      <c r="J217" s="46"/>
      <c r="K217" s="25">
        <v>2</v>
      </c>
      <c r="L217" s="47" t="s">
        <v>23</v>
      </c>
      <c r="M217" s="54"/>
      <c r="N217" s="55">
        <f t="shared" si="21"/>
        <v>0</v>
      </c>
      <c r="O217" s="50"/>
      <c r="P217" s="150"/>
      <c r="Q217" s="47"/>
      <c r="R217" s="88"/>
    </row>
    <row r="218" spans="2:18" x14ac:dyDescent="0.25">
      <c r="B218" s="43" t="s">
        <v>248</v>
      </c>
      <c r="C218" s="52" t="s">
        <v>2</v>
      </c>
      <c r="D218" s="25"/>
      <c r="E218" s="159" t="s">
        <v>45</v>
      </c>
      <c r="F218" s="160">
        <v>192825</v>
      </c>
      <c r="G218" s="25">
        <v>192825</v>
      </c>
      <c r="H218" s="25"/>
      <c r="I218" s="25"/>
      <c r="J218" s="46"/>
      <c r="K218" s="25">
        <v>1</v>
      </c>
      <c r="L218" s="47" t="s">
        <v>23</v>
      </c>
      <c r="M218" s="54"/>
      <c r="N218" s="55">
        <f t="shared" si="21"/>
        <v>0</v>
      </c>
      <c r="O218" s="50"/>
      <c r="P218" s="150"/>
      <c r="Q218" s="47"/>
      <c r="R218" s="88"/>
    </row>
    <row r="219" spans="2:18" ht="15" customHeight="1" thickBot="1" x14ac:dyDescent="0.3">
      <c r="B219" s="151"/>
      <c r="C219" s="152"/>
      <c r="D219" s="153"/>
      <c r="E219" s="154"/>
      <c r="F219" s="153"/>
      <c r="G219" s="153"/>
      <c r="H219" s="153"/>
      <c r="I219" s="153"/>
      <c r="J219" s="153"/>
      <c r="K219" s="155">
        <f>SUM(K216:K218)</f>
        <v>4</v>
      </c>
      <c r="L219" s="153"/>
      <c r="M219" s="155" t="s">
        <v>290</v>
      </c>
      <c r="N219" s="156">
        <f>SUM(N216:N218)</f>
        <v>0</v>
      </c>
      <c r="O219" s="157"/>
      <c r="P219" s="134"/>
      <c r="Q219" s="30" t="s">
        <v>290</v>
      </c>
      <c r="R219" s="98">
        <f>SUM(R216:R218)</f>
        <v>0</v>
      </c>
    </row>
    <row r="220" spans="2:18" ht="24.95" customHeight="1" x14ac:dyDescent="0.25">
      <c r="B220" s="18"/>
      <c r="C220" s="191" t="s">
        <v>418</v>
      </c>
      <c r="D220" s="191"/>
      <c r="E220" s="191"/>
      <c r="F220" s="158"/>
      <c r="G220" s="158"/>
      <c r="H220" s="158"/>
      <c r="I220" s="158"/>
      <c r="J220" s="158"/>
      <c r="K220" s="21"/>
      <c r="L220" s="21"/>
      <c r="M220" s="20"/>
      <c r="N220" s="20"/>
      <c r="O220" s="22"/>
      <c r="P220" s="20"/>
      <c r="Q220" s="21"/>
      <c r="R220" s="23"/>
    </row>
    <row r="221" spans="2:18" x14ac:dyDescent="0.25">
      <c r="B221" s="43" t="s">
        <v>1</v>
      </c>
      <c r="C221" s="52" t="s">
        <v>2</v>
      </c>
      <c r="D221" s="25"/>
      <c r="E221" s="159" t="s">
        <v>3</v>
      </c>
      <c r="F221" s="160">
        <v>83435</v>
      </c>
      <c r="G221" s="25">
        <v>83450</v>
      </c>
      <c r="H221" s="25">
        <v>14.64</v>
      </c>
      <c r="I221" s="25"/>
      <c r="J221" s="46"/>
      <c r="K221" s="25">
        <v>14.64</v>
      </c>
      <c r="L221" s="47" t="s">
        <v>4</v>
      </c>
      <c r="M221" s="54"/>
      <c r="N221" s="55"/>
      <c r="O221" s="50"/>
      <c r="P221" s="150"/>
      <c r="Q221" s="47"/>
      <c r="R221" s="88"/>
    </row>
    <row r="222" spans="2:18" ht="15" customHeight="1" thickBot="1" x14ac:dyDescent="0.3">
      <c r="B222" s="151"/>
      <c r="C222" s="152"/>
      <c r="D222" s="153"/>
      <c r="E222" s="154"/>
      <c r="F222" s="153"/>
      <c r="G222" s="153"/>
      <c r="H222" s="153"/>
      <c r="I222" s="153"/>
      <c r="J222" s="153"/>
      <c r="K222" s="155">
        <f>SUM(K221)</f>
        <v>14.64</v>
      </c>
      <c r="L222" s="153"/>
      <c r="M222" s="155" t="s">
        <v>290</v>
      </c>
      <c r="N222" s="156">
        <f>SUM(N221)</f>
        <v>0</v>
      </c>
      <c r="O222" s="157"/>
      <c r="P222" s="134"/>
      <c r="Q222" s="30" t="s">
        <v>290</v>
      </c>
      <c r="R222" s="98">
        <f>SUM(R221)</f>
        <v>0</v>
      </c>
    </row>
    <row r="223" spans="2:18" ht="24.95" customHeight="1" x14ac:dyDescent="0.25">
      <c r="B223" s="18"/>
      <c r="C223" s="191" t="s">
        <v>419</v>
      </c>
      <c r="D223" s="191"/>
      <c r="E223" s="191"/>
      <c r="F223" s="158"/>
      <c r="G223" s="158"/>
      <c r="H223" s="158"/>
      <c r="I223" s="158"/>
      <c r="J223" s="158"/>
      <c r="K223" s="21"/>
      <c r="L223" s="21"/>
      <c r="M223" s="20"/>
      <c r="N223" s="20"/>
      <c r="O223" s="22"/>
      <c r="P223" s="20"/>
      <c r="Q223" s="21"/>
      <c r="R223" s="23"/>
    </row>
    <row r="224" spans="2:18" x14ac:dyDescent="0.25">
      <c r="B224" s="43" t="s">
        <v>49</v>
      </c>
      <c r="C224" s="52" t="s">
        <v>2</v>
      </c>
      <c r="D224" s="25"/>
      <c r="E224" s="159" t="s">
        <v>38</v>
      </c>
      <c r="F224" s="160">
        <v>40955</v>
      </c>
      <c r="G224" s="25">
        <v>40955</v>
      </c>
      <c r="H224" s="25"/>
      <c r="I224" s="25"/>
      <c r="J224" s="46"/>
      <c r="K224" s="25">
        <v>3</v>
      </c>
      <c r="L224" s="47" t="s">
        <v>23</v>
      </c>
      <c r="M224" s="54"/>
      <c r="N224" s="55">
        <f>K224*M224</f>
        <v>0</v>
      </c>
      <c r="O224" s="50"/>
      <c r="P224" s="150"/>
      <c r="Q224" s="47"/>
      <c r="R224" s="88"/>
    </row>
    <row r="225" spans="2:18" x14ac:dyDescent="0.25">
      <c r="B225" s="43" t="s">
        <v>57</v>
      </c>
      <c r="C225" s="52" t="s">
        <v>2</v>
      </c>
      <c r="D225" s="25"/>
      <c r="E225" s="159" t="s">
        <v>38</v>
      </c>
      <c r="F225" s="160">
        <v>53860</v>
      </c>
      <c r="G225" s="25">
        <v>53860</v>
      </c>
      <c r="H225" s="25"/>
      <c r="I225" s="25"/>
      <c r="J225" s="46"/>
      <c r="K225" s="25">
        <v>1</v>
      </c>
      <c r="L225" s="47" t="s">
        <v>23</v>
      </c>
      <c r="M225" s="54"/>
      <c r="N225" s="55">
        <f t="shared" si="21"/>
        <v>0</v>
      </c>
      <c r="O225" s="50"/>
      <c r="P225" s="150"/>
      <c r="Q225" s="47"/>
      <c r="R225" s="88"/>
    </row>
    <row r="226" spans="2:18" x14ac:dyDescent="0.25">
      <c r="B226" s="43" t="s">
        <v>70</v>
      </c>
      <c r="C226" s="52" t="s">
        <v>2</v>
      </c>
      <c r="D226" s="25"/>
      <c r="E226" s="159" t="s">
        <v>38</v>
      </c>
      <c r="F226" s="160">
        <v>61095</v>
      </c>
      <c r="G226" s="25">
        <v>61095</v>
      </c>
      <c r="H226" s="25"/>
      <c r="I226" s="25"/>
      <c r="J226" s="46"/>
      <c r="K226" s="25">
        <v>1</v>
      </c>
      <c r="L226" s="47" t="s">
        <v>23</v>
      </c>
      <c r="M226" s="54"/>
      <c r="N226" s="55">
        <f t="shared" si="21"/>
        <v>0</v>
      </c>
      <c r="O226" s="50"/>
      <c r="P226" s="150"/>
      <c r="Q226" s="47"/>
      <c r="R226" s="88"/>
    </row>
    <row r="227" spans="2:18" x14ac:dyDescent="0.25">
      <c r="B227" s="43" t="s">
        <v>74</v>
      </c>
      <c r="C227" s="52" t="s">
        <v>2</v>
      </c>
      <c r="D227" s="25"/>
      <c r="E227" s="159" t="s">
        <v>38</v>
      </c>
      <c r="F227" s="160">
        <v>62605</v>
      </c>
      <c r="G227" s="25">
        <v>62605</v>
      </c>
      <c r="H227" s="25"/>
      <c r="I227" s="25"/>
      <c r="J227" s="46"/>
      <c r="K227" s="25">
        <v>1</v>
      </c>
      <c r="L227" s="47" t="s">
        <v>23</v>
      </c>
      <c r="M227" s="54"/>
      <c r="N227" s="55">
        <f t="shared" si="21"/>
        <v>0</v>
      </c>
      <c r="O227" s="50"/>
      <c r="P227" s="150"/>
      <c r="Q227" s="47"/>
      <c r="R227" s="88"/>
    </row>
    <row r="228" spans="2:18" x14ac:dyDescent="0.25">
      <c r="B228" s="43" t="s">
        <v>84</v>
      </c>
      <c r="C228" s="52" t="s">
        <v>2</v>
      </c>
      <c r="D228" s="25"/>
      <c r="E228" s="159" t="s">
        <v>38</v>
      </c>
      <c r="F228" s="160">
        <v>75295</v>
      </c>
      <c r="G228" s="25">
        <v>75295</v>
      </c>
      <c r="H228" s="25"/>
      <c r="I228" s="25"/>
      <c r="J228" s="46"/>
      <c r="K228" s="25">
        <v>1</v>
      </c>
      <c r="L228" s="47" t="s">
        <v>23</v>
      </c>
      <c r="M228" s="54"/>
      <c r="N228" s="55">
        <f t="shared" si="21"/>
        <v>0</v>
      </c>
      <c r="O228" s="50"/>
      <c r="P228" s="150"/>
      <c r="Q228" s="47"/>
      <c r="R228" s="88"/>
    </row>
    <row r="229" spans="2:18" x14ac:dyDescent="0.25">
      <c r="B229" s="43" t="s">
        <v>86</v>
      </c>
      <c r="C229" s="52" t="s">
        <v>2</v>
      </c>
      <c r="D229" s="25"/>
      <c r="E229" s="159" t="s">
        <v>38</v>
      </c>
      <c r="F229" s="160">
        <v>75425</v>
      </c>
      <c r="G229" s="25">
        <v>75425</v>
      </c>
      <c r="H229" s="25"/>
      <c r="I229" s="25"/>
      <c r="J229" s="46"/>
      <c r="K229" s="25">
        <v>1</v>
      </c>
      <c r="L229" s="47" t="s">
        <v>23</v>
      </c>
      <c r="M229" s="54"/>
      <c r="N229" s="55">
        <f t="shared" si="21"/>
        <v>0</v>
      </c>
      <c r="O229" s="50"/>
      <c r="P229" s="150"/>
      <c r="Q229" s="47"/>
      <c r="R229" s="88"/>
    </row>
    <row r="230" spans="2:18" x14ac:dyDescent="0.25">
      <c r="B230" s="43" t="s">
        <v>89</v>
      </c>
      <c r="C230" s="52" t="s">
        <v>2</v>
      </c>
      <c r="D230" s="25"/>
      <c r="E230" s="159" t="s">
        <v>38</v>
      </c>
      <c r="F230" s="160">
        <v>75565</v>
      </c>
      <c r="G230" s="25">
        <v>75565</v>
      </c>
      <c r="H230" s="25"/>
      <c r="I230" s="25"/>
      <c r="J230" s="46"/>
      <c r="K230" s="25">
        <v>3</v>
      </c>
      <c r="L230" s="47" t="s">
        <v>23</v>
      </c>
      <c r="M230" s="54"/>
      <c r="N230" s="55">
        <f t="shared" si="21"/>
        <v>0</v>
      </c>
      <c r="O230" s="50"/>
      <c r="P230" s="150"/>
      <c r="Q230" s="47"/>
      <c r="R230" s="88"/>
    </row>
    <row r="231" spans="2:18" x14ac:dyDescent="0.25">
      <c r="B231" s="43" t="s">
        <v>90</v>
      </c>
      <c r="C231" s="52" t="s">
        <v>2</v>
      </c>
      <c r="D231" s="25"/>
      <c r="E231" s="159" t="s">
        <v>38</v>
      </c>
      <c r="F231" s="160">
        <v>75865</v>
      </c>
      <c r="G231" s="25">
        <v>75865</v>
      </c>
      <c r="H231" s="25"/>
      <c r="I231" s="25"/>
      <c r="J231" s="46"/>
      <c r="K231" s="25">
        <v>3</v>
      </c>
      <c r="L231" s="47" t="s">
        <v>23</v>
      </c>
      <c r="M231" s="54"/>
      <c r="N231" s="55">
        <f t="shared" si="21"/>
        <v>0</v>
      </c>
      <c r="O231" s="50"/>
      <c r="P231" s="150"/>
      <c r="Q231" s="47"/>
      <c r="R231" s="88"/>
    </row>
    <row r="232" spans="2:18" x14ac:dyDescent="0.25">
      <c r="B232" s="43" t="s">
        <v>93</v>
      </c>
      <c r="C232" s="52" t="s">
        <v>2</v>
      </c>
      <c r="D232" s="25"/>
      <c r="E232" s="159" t="s">
        <v>38</v>
      </c>
      <c r="F232" s="160">
        <v>75955</v>
      </c>
      <c r="G232" s="25">
        <v>75955</v>
      </c>
      <c r="H232" s="25"/>
      <c r="I232" s="25"/>
      <c r="J232" s="46"/>
      <c r="K232" s="25">
        <v>2</v>
      </c>
      <c r="L232" s="47" t="s">
        <v>23</v>
      </c>
      <c r="M232" s="54"/>
      <c r="N232" s="55">
        <f t="shared" si="21"/>
        <v>0</v>
      </c>
      <c r="O232" s="50"/>
      <c r="P232" s="150"/>
      <c r="Q232" s="47"/>
      <c r="R232" s="88"/>
    </row>
    <row r="233" spans="2:18" x14ac:dyDescent="0.25">
      <c r="B233" s="43" t="s">
        <v>94</v>
      </c>
      <c r="C233" s="52" t="s">
        <v>2</v>
      </c>
      <c r="D233" s="25"/>
      <c r="E233" s="159" t="s">
        <v>38</v>
      </c>
      <c r="F233" s="160">
        <v>75985</v>
      </c>
      <c r="G233" s="25">
        <v>75985</v>
      </c>
      <c r="H233" s="25"/>
      <c r="I233" s="25"/>
      <c r="J233" s="46"/>
      <c r="K233" s="25">
        <v>1</v>
      </c>
      <c r="L233" s="47" t="s">
        <v>23</v>
      </c>
      <c r="M233" s="54"/>
      <c r="N233" s="55">
        <f t="shared" si="21"/>
        <v>0</v>
      </c>
      <c r="O233" s="50"/>
      <c r="P233" s="150"/>
      <c r="Q233" s="47"/>
      <c r="R233" s="88"/>
    </row>
    <row r="234" spans="2:18" x14ac:dyDescent="0.25">
      <c r="B234" s="43" t="s">
        <v>95</v>
      </c>
      <c r="C234" s="52" t="s">
        <v>2</v>
      </c>
      <c r="D234" s="25"/>
      <c r="E234" s="159" t="s">
        <v>38</v>
      </c>
      <c r="F234" s="160">
        <v>76025</v>
      </c>
      <c r="G234" s="25">
        <v>76025</v>
      </c>
      <c r="H234" s="25"/>
      <c r="I234" s="25"/>
      <c r="J234" s="46"/>
      <c r="K234" s="25">
        <v>1</v>
      </c>
      <c r="L234" s="47" t="s">
        <v>23</v>
      </c>
      <c r="M234" s="54"/>
      <c r="N234" s="55">
        <f t="shared" si="21"/>
        <v>0</v>
      </c>
      <c r="O234" s="50"/>
      <c r="P234" s="150"/>
      <c r="Q234" s="47"/>
      <c r="R234" s="88"/>
    </row>
    <row r="235" spans="2:18" x14ac:dyDescent="0.25">
      <c r="B235" s="43" t="s">
        <v>96</v>
      </c>
      <c r="C235" s="52" t="s">
        <v>2</v>
      </c>
      <c r="D235" s="25"/>
      <c r="E235" s="159" t="s">
        <v>38</v>
      </c>
      <c r="F235" s="160">
        <v>76155</v>
      </c>
      <c r="G235" s="25">
        <v>76155</v>
      </c>
      <c r="H235" s="25"/>
      <c r="I235" s="25"/>
      <c r="J235" s="46"/>
      <c r="K235" s="25">
        <v>1</v>
      </c>
      <c r="L235" s="47" t="s">
        <v>23</v>
      </c>
      <c r="M235" s="54"/>
      <c r="N235" s="55">
        <f t="shared" si="21"/>
        <v>0</v>
      </c>
      <c r="O235" s="50"/>
      <c r="P235" s="150"/>
      <c r="Q235" s="47"/>
      <c r="R235" s="88"/>
    </row>
    <row r="236" spans="2:18" x14ac:dyDescent="0.25">
      <c r="B236" s="43" t="s">
        <v>100</v>
      </c>
      <c r="C236" s="52" t="s">
        <v>2</v>
      </c>
      <c r="D236" s="25"/>
      <c r="E236" s="159" t="s">
        <v>38</v>
      </c>
      <c r="F236" s="160">
        <v>77030</v>
      </c>
      <c r="G236" s="25">
        <v>77030</v>
      </c>
      <c r="H236" s="25"/>
      <c r="I236" s="25"/>
      <c r="J236" s="46"/>
      <c r="K236" s="25">
        <v>4</v>
      </c>
      <c r="L236" s="47" t="s">
        <v>23</v>
      </c>
      <c r="M236" s="54"/>
      <c r="N236" s="55">
        <f t="shared" si="21"/>
        <v>0</v>
      </c>
      <c r="O236" s="50"/>
      <c r="P236" s="150"/>
      <c r="Q236" s="47"/>
      <c r="R236" s="88"/>
    </row>
    <row r="237" spans="2:18" x14ac:dyDescent="0.25">
      <c r="B237" s="43" t="s">
        <v>103</v>
      </c>
      <c r="C237" s="52" t="s">
        <v>2</v>
      </c>
      <c r="D237" s="25"/>
      <c r="E237" s="159" t="s">
        <v>38</v>
      </c>
      <c r="F237" s="160">
        <v>77075</v>
      </c>
      <c r="G237" s="25">
        <v>77075</v>
      </c>
      <c r="H237" s="25"/>
      <c r="I237" s="25"/>
      <c r="J237" s="46"/>
      <c r="K237" s="25">
        <v>1</v>
      </c>
      <c r="L237" s="47" t="s">
        <v>23</v>
      </c>
      <c r="M237" s="54"/>
      <c r="N237" s="55">
        <f t="shared" si="21"/>
        <v>0</v>
      </c>
      <c r="O237" s="50"/>
      <c r="P237" s="150"/>
      <c r="Q237" s="47"/>
      <c r="R237" s="88"/>
    </row>
    <row r="238" spans="2:18" x14ac:dyDescent="0.25">
      <c r="B238" s="43" t="s">
        <v>106</v>
      </c>
      <c r="C238" s="52" t="s">
        <v>2</v>
      </c>
      <c r="D238" s="25"/>
      <c r="E238" s="159" t="s">
        <v>38</v>
      </c>
      <c r="F238" s="160">
        <v>77695</v>
      </c>
      <c r="G238" s="25">
        <v>77695</v>
      </c>
      <c r="H238" s="25"/>
      <c r="I238" s="25"/>
      <c r="J238" s="46"/>
      <c r="K238" s="25">
        <v>1</v>
      </c>
      <c r="L238" s="47" t="s">
        <v>23</v>
      </c>
      <c r="M238" s="54"/>
      <c r="N238" s="55">
        <f t="shared" si="21"/>
        <v>0</v>
      </c>
      <c r="O238" s="50"/>
      <c r="P238" s="150"/>
      <c r="Q238" s="47"/>
      <c r="R238" s="88"/>
    </row>
    <row r="239" spans="2:18" x14ac:dyDescent="0.25">
      <c r="B239" s="43" t="s">
        <v>107</v>
      </c>
      <c r="C239" s="52" t="s">
        <v>2</v>
      </c>
      <c r="D239" s="25"/>
      <c r="E239" s="159" t="s">
        <v>38</v>
      </c>
      <c r="F239" s="160">
        <v>78065</v>
      </c>
      <c r="G239" s="25">
        <v>78065</v>
      </c>
      <c r="H239" s="25"/>
      <c r="I239" s="25"/>
      <c r="J239" s="46"/>
      <c r="K239" s="25">
        <v>1</v>
      </c>
      <c r="L239" s="47" t="s">
        <v>23</v>
      </c>
      <c r="M239" s="54"/>
      <c r="N239" s="55">
        <f t="shared" si="21"/>
        <v>0</v>
      </c>
      <c r="O239" s="50"/>
      <c r="P239" s="150"/>
      <c r="Q239" s="47"/>
      <c r="R239" s="88"/>
    </row>
    <row r="240" spans="2:18" x14ac:dyDescent="0.25">
      <c r="B240" s="43" t="s">
        <v>108</v>
      </c>
      <c r="C240" s="52" t="s">
        <v>2</v>
      </c>
      <c r="D240" s="25"/>
      <c r="E240" s="159" t="s">
        <v>38</v>
      </c>
      <c r="F240" s="160">
        <v>78220</v>
      </c>
      <c r="G240" s="25">
        <v>78220</v>
      </c>
      <c r="H240" s="25"/>
      <c r="I240" s="25"/>
      <c r="J240" s="46"/>
      <c r="K240" s="25">
        <v>1</v>
      </c>
      <c r="L240" s="47" t="s">
        <v>23</v>
      </c>
      <c r="M240" s="54"/>
      <c r="N240" s="55">
        <f t="shared" si="21"/>
        <v>0</v>
      </c>
      <c r="O240" s="50"/>
      <c r="P240" s="150"/>
      <c r="Q240" s="47"/>
      <c r="R240" s="88"/>
    </row>
    <row r="241" spans="2:18" x14ac:dyDescent="0.25">
      <c r="B241" s="43" t="s">
        <v>109</v>
      </c>
      <c r="C241" s="52" t="s">
        <v>2</v>
      </c>
      <c r="D241" s="25"/>
      <c r="E241" s="159" t="s">
        <v>38</v>
      </c>
      <c r="F241" s="160">
        <v>78515</v>
      </c>
      <c r="G241" s="25">
        <v>78515</v>
      </c>
      <c r="H241" s="25"/>
      <c r="I241" s="25"/>
      <c r="J241" s="46"/>
      <c r="K241" s="25">
        <v>1</v>
      </c>
      <c r="L241" s="47" t="s">
        <v>23</v>
      </c>
      <c r="M241" s="54"/>
      <c r="N241" s="55">
        <f t="shared" si="21"/>
        <v>0</v>
      </c>
      <c r="O241" s="50"/>
      <c r="P241" s="150"/>
      <c r="Q241" s="47"/>
      <c r="R241" s="88"/>
    </row>
    <row r="242" spans="2:18" x14ac:dyDescent="0.25">
      <c r="B242" s="43" t="s">
        <v>119</v>
      </c>
      <c r="C242" s="52" t="s">
        <v>2</v>
      </c>
      <c r="D242" s="25"/>
      <c r="E242" s="159" t="s">
        <v>38</v>
      </c>
      <c r="F242" s="160">
        <v>79200</v>
      </c>
      <c r="G242" s="25">
        <v>79200</v>
      </c>
      <c r="H242" s="25"/>
      <c r="I242" s="25"/>
      <c r="J242" s="46"/>
      <c r="K242" s="25">
        <v>2</v>
      </c>
      <c r="L242" s="47" t="s">
        <v>23</v>
      </c>
      <c r="M242" s="54"/>
      <c r="N242" s="55">
        <f t="shared" si="21"/>
        <v>0</v>
      </c>
      <c r="O242" s="50"/>
      <c r="P242" s="150"/>
      <c r="Q242" s="47"/>
      <c r="R242" s="88"/>
    </row>
    <row r="243" spans="2:18" x14ac:dyDescent="0.25">
      <c r="B243" s="43" t="s">
        <v>114</v>
      </c>
      <c r="C243" s="52" t="s">
        <v>2</v>
      </c>
      <c r="D243" s="25"/>
      <c r="E243" s="159" t="s">
        <v>38</v>
      </c>
      <c r="F243" s="160">
        <v>80455</v>
      </c>
      <c r="G243" s="25">
        <v>80455</v>
      </c>
      <c r="H243" s="25"/>
      <c r="I243" s="25"/>
      <c r="J243" s="46"/>
      <c r="K243" s="25">
        <v>2</v>
      </c>
      <c r="L243" s="47" t="s">
        <v>23</v>
      </c>
      <c r="M243" s="54"/>
      <c r="N243" s="55">
        <f t="shared" si="21"/>
        <v>0</v>
      </c>
      <c r="O243" s="50"/>
      <c r="P243" s="150"/>
      <c r="Q243" s="47"/>
      <c r="R243" s="88"/>
    </row>
    <row r="244" spans="2:18" x14ac:dyDescent="0.25">
      <c r="B244" s="43" t="s">
        <v>125</v>
      </c>
      <c r="C244" s="52" t="s">
        <v>2</v>
      </c>
      <c r="D244" s="25"/>
      <c r="E244" s="159" t="s">
        <v>38</v>
      </c>
      <c r="F244" s="160">
        <v>83425</v>
      </c>
      <c r="G244" s="25">
        <v>83425</v>
      </c>
      <c r="H244" s="25"/>
      <c r="I244" s="25"/>
      <c r="J244" s="46"/>
      <c r="K244" s="25">
        <v>1</v>
      </c>
      <c r="L244" s="47" t="s">
        <v>23</v>
      </c>
      <c r="M244" s="54"/>
      <c r="N244" s="55">
        <f t="shared" si="21"/>
        <v>0</v>
      </c>
      <c r="O244" s="50"/>
      <c r="P244" s="150"/>
      <c r="Q244" s="47"/>
      <c r="R244" s="88"/>
    </row>
    <row r="245" spans="2:18" x14ac:dyDescent="0.25">
      <c r="B245" s="43" t="s">
        <v>126</v>
      </c>
      <c r="C245" s="52" t="s">
        <v>2</v>
      </c>
      <c r="D245" s="25"/>
      <c r="E245" s="159" t="s">
        <v>38</v>
      </c>
      <c r="F245" s="160">
        <v>86340</v>
      </c>
      <c r="G245" s="25">
        <v>86340</v>
      </c>
      <c r="H245" s="25"/>
      <c r="I245" s="25"/>
      <c r="J245" s="46"/>
      <c r="K245" s="25">
        <v>1</v>
      </c>
      <c r="L245" s="47" t="s">
        <v>23</v>
      </c>
      <c r="M245" s="54"/>
      <c r="N245" s="55">
        <f t="shared" si="21"/>
        <v>0</v>
      </c>
      <c r="O245" s="50"/>
      <c r="P245" s="150"/>
      <c r="Q245" s="47"/>
      <c r="R245" s="88"/>
    </row>
    <row r="246" spans="2:18" x14ac:dyDescent="0.25">
      <c r="B246" s="43" t="s">
        <v>164</v>
      </c>
      <c r="C246" s="52" t="s">
        <v>2</v>
      </c>
      <c r="D246" s="25"/>
      <c r="E246" s="159" t="s">
        <v>38</v>
      </c>
      <c r="F246" s="160">
        <v>119980</v>
      </c>
      <c r="G246" s="25">
        <v>119980</v>
      </c>
      <c r="H246" s="25"/>
      <c r="I246" s="25"/>
      <c r="J246" s="46"/>
      <c r="K246" s="25">
        <v>2</v>
      </c>
      <c r="L246" s="47" t="s">
        <v>23</v>
      </c>
      <c r="M246" s="54"/>
      <c r="N246" s="55">
        <f t="shared" si="21"/>
        <v>0</v>
      </c>
      <c r="O246" s="50"/>
      <c r="P246" s="150"/>
      <c r="Q246" s="47"/>
      <c r="R246" s="88"/>
    </row>
    <row r="247" spans="2:18" x14ac:dyDescent="0.25">
      <c r="B247" s="43" t="s">
        <v>168</v>
      </c>
      <c r="C247" s="52" t="s">
        <v>2</v>
      </c>
      <c r="D247" s="25"/>
      <c r="E247" s="159" t="s">
        <v>38</v>
      </c>
      <c r="F247" s="160">
        <v>121040</v>
      </c>
      <c r="G247" s="25">
        <v>121040</v>
      </c>
      <c r="H247" s="25"/>
      <c r="I247" s="25"/>
      <c r="J247" s="46"/>
      <c r="K247" s="25">
        <v>2</v>
      </c>
      <c r="L247" s="47" t="s">
        <v>23</v>
      </c>
      <c r="M247" s="54"/>
      <c r="N247" s="55">
        <f t="shared" si="21"/>
        <v>0</v>
      </c>
      <c r="O247" s="50"/>
      <c r="P247" s="150"/>
      <c r="Q247" s="47"/>
      <c r="R247" s="88"/>
    </row>
    <row r="248" spans="2:18" x14ac:dyDescent="0.25">
      <c r="B248" s="43" t="s">
        <v>178</v>
      </c>
      <c r="C248" s="52" t="s">
        <v>2</v>
      </c>
      <c r="D248" s="25"/>
      <c r="E248" s="159" t="s">
        <v>38</v>
      </c>
      <c r="F248" s="160">
        <v>124975</v>
      </c>
      <c r="G248" s="25">
        <v>124975</v>
      </c>
      <c r="H248" s="25"/>
      <c r="I248" s="25"/>
      <c r="J248" s="46"/>
      <c r="K248" s="25">
        <v>2</v>
      </c>
      <c r="L248" s="47" t="s">
        <v>23</v>
      </c>
      <c r="M248" s="54"/>
      <c r="N248" s="55">
        <f t="shared" si="21"/>
        <v>0</v>
      </c>
      <c r="O248" s="50"/>
      <c r="P248" s="150"/>
      <c r="Q248" s="47"/>
      <c r="R248" s="88"/>
    </row>
    <row r="249" spans="2:18" x14ac:dyDescent="0.25">
      <c r="B249" s="43" t="s">
        <v>179</v>
      </c>
      <c r="C249" s="52" t="s">
        <v>2</v>
      </c>
      <c r="D249" s="25"/>
      <c r="E249" s="159" t="s">
        <v>38</v>
      </c>
      <c r="F249" s="160">
        <v>125150</v>
      </c>
      <c r="G249" s="25">
        <v>125150</v>
      </c>
      <c r="H249" s="25"/>
      <c r="I249" s="25"/>
      <c r="J249" s="46"/>
      <c r="K249" s="25">
        <v>1</v>
      </c>
      <c r="L249" s="47" t="s">
        <v>23</v>
      </c>
      <c r="M249" s="54"/>
      <c r="N249" s="55">
        <f t="shared" si="21"/>
        <v>0</v>
      </c>
      <c r="O249" s="50"/>
      <c r="P249" s="150"/>
      <c r="Q249" s="47"/>
      <c r="R249" s="88"/>
    </row>
    <row r="250" spans="2:18" x14ac:dyDescent="0.25">
      <c r="B250" s="43" t="s">
        <v>211</v>
      </c>
      <c r="C250" s="52" t="s">
        <v>2</v>
      </c>
      <c r="D250" s="25"/>
      <c r="E250" s="159" t="s">
        <v>38</v>
      </c>
      <c r="F250" s="160">
        <v>157635</v>
      </c>
      <c r="G250" s="25">
        <v>157635</v>
      </c>
      <c r="H250" s="25"/>
      <c r="I250" s="25"/>
      <c r="J250" s="46"/>
      <c r="K250" s="25">
        <v>4</v>
      </c>
      <c r="L250" s="47" t="s">
        <v>23</v>
      </c>
      <c r="M250" s="54"/>
      <c r="N250" s="55">
        <f t="shared" si="21"/>
        <v>0</v>
      </c>
      <c r="O250" s="50"/>
      <c r="P250" s="150"/>
      <c r="Q250" s="47"/>
      <c r="R250" s="88"/>
    </row>
    <row r="251" spans="2:18" x14ac:dyDescent="0.25">
      <c r="B251" s="43" t="s">
        <v>217</v>
      </c>
      <c r="C251" s="52" t="s">
        <v>2</v>
      </c>
      <c r="D251" s="25"/>
      <c r="E251" s="159" t="s">
        <v>38</v>
      </c>
      <c r="F251" s="160">
        <v>160065</v>
      </c>
      <c r="G251" s="25">
        <v>160065</v>
      </c>
      <c r="H251" s="25"/>
      <c r="I251" s="25"/>
      <c r="J251" s="46"/>
      <c r="K251" s="25">
        <v>1</v>
      </c>
      <c r="L251" s="47" t="s">
        <v>23</v>
      </c>
      <c r="M251" s="54"/>
      <c r="N251" s="55">
        <f t="shared" si="21"/>
        <v>0</v>
      </c>
      <c r="O251" s="50"/>
      <c r="P251" s="150"/>
      <c r="Q251" s="47"/>
      <c r="R251" s="88"/>
    </row>
    <row r="252" spans="2:18" x14ac:dyDescent="0.25">
      <c r="B252" s="43" t="s">
        <v>222</v>
      </c>
      <c r="C252" s="52" t="s">
        <v>2</v>
      </c>
      <c r="D252" s="25"/>
      <c r="E252" s="159" t="s">
        <v>38</v>
      </c>
      <c r="F252" s="160">
        <v>163365</v>
      </c>
      <c r="G252" s="25">
        <v>163365</v>
      </c>
      <c r="H252" s="25"/>
      <c r="I252" s="25"/>
      <c r="J252" s="46"/>
      <c r="K252" s="25">
        <v>1</v>
      </c>
      <c r="L252" s="47" t="s">
        <v>23</v>
      </c>
      <c r="M252" s="54"/>
      <c r="N252" s="55">
        <f t="shared" si="21"/>
        <v>0</v>
      </c>
      <c r="O252" s="50"/>
      <c r="P252" s="150"/>
      <c r="Q252" s="47"/>
      <c r="R252" s="88"/>
    </row>
    <row r="253" spans="2:18" x14ac:dyDescent="0.25">
      <c r="B253" s="43" t="s">
        <v>232</v>
      </c>
      <c r="C253" s="52" t="s">
        <v>2</v>
      </c>
      <c r="D253" s="25"/>
      <c r="E253" s="159" t="s">
        <v>38</v>
      </c>
      <c r="F253" s="160">
        <v>164935</v>
      </c>
      <c r="G253" s="25">
        <v>164935</v>
      </c>
      <c r="H253" s="25"/>
      <c r="I253" s="25"/>
      <c r="J253" s="46"/>
      <c r="K253" s="25">
        <v>2</v>
      </c>
      <c r="L253" s="47" t="s">
        <v>23</v>
      </c>
      <c r="M253" s="54"/>
      <c r="N253" s="55">
        <f t="shared" si="21"/>
        <v>0</v>
      </c>
      <c r="O253" s="50"/>
      <c r="P253" s="150"/>
      <c r="Q253" s="47"/>
      <c r="R253" s="88"/>
    </row>
    <row r="254" spans="2:18" x14ac:dyDescent="0.25">
      <c r="B254" s="43" t="s">
        <v>238</v>
      </c>
      <c r="C254" s="52" t="s">
        <v>2</v>
      </c>
      <c r="D254" s="25"/>
      <c r="E254" s="159" t="s">
        <v>38</v>
      </c>
      <c r="F254" s="160">
        <v>168760</v>
      </c>
      <c r="G254" s="25">
        <v>168760</v>
      </c>
      <c r="H254" s="25"/>
      <c r="I254" s="25"/>
      <c r="J254" s="46"/>
      <c r="K254" s="25">
        <v>2</v>
      </c>
      <c r="L254" s="47" t="s">
        <v>23</v>
      </c>
      <c r="M254" s="54"/>
      <c r="N254" s="55">
        <f t="shared" si="21"/>
        <v>0</v>
      </c>
      <c r="O254" s="50"/>
      <c r="P254" s="150"/>
      <c r="Q254" s="47"/>
      <c r="R254" s="88"/>
    </row>
    <row r="255" spans="2:18" x14ac:dyDescent="0.25">
      <c r="B255" s="43" t="s">
        <v>253</v>
      </c>
      <c r="C255" s="52" t="s">
        <v>2</v>
      </c>
      <c r="D255" s="25"/>
      <c r="E255" s="159" t="s">
        <v>38</v>
      </c>
      <c r="F255" s="160">
        <v>193470</v>
      </c>
      <c r="G255" s="25">
        <v>193470</v>
      </c>
      <c r="H255" s="25"/>
      <c r="I255" s="25"/>
      <c r="J255" s="46"/>
      <c r="K255" s="25">
        <v>1</v>
      </c>
      <c r="L255" s="47" t="s">
        <v>23</v>
      </c>
      <c r="M255" s="54"/>
      <c r="N255" s="55">
        <f t="shared" si="21"/>
        <v>0</v>
      </c>
      <c r="O255" s="50"/>
      <c r="P255" s="150"/>
      <c r="Q255" s="47"/>
      <c r="R255" s="88"/>
    </row>
    <row r="256" spans="2:18" x14ac:dyDescent="0.25">
      <c r="B256" s="43" t="s">
        <v>254</v>
      </c>
      <c r="C256" s="52" t="s">
        <v>2</v>
      </c>
      <c r="D256" s="25"/>
      <c r="E256" s="159" t="s">
        <v>38</v>
      </c>
      <c r="F256" s="160">
        <v>193620</v>
      </c>
      <c r="G256" s="25">
        <v>193620</v>
      </c>
      <c r="H256" s="25"/>
      <c r="I256" s="25"/>
      <c r="J256" s="46"/>
      <c r="K256" s="25">
        <v>2</v>
      </c>
      <c r="L256" s="47" t="s">
        <v>23</v>
      </c>
      <c r="M256" s="54"/>
      <c r="N256" s="55">
        <f t="shared" si="21"/>
        <v>0</v>
      </c>
      <c r="O256" s="50"/>
      <c r="P256" s="150"/>
      <c r="Q256" s="47"/>
      <c r="R256" s="88"/>
    </row>
    <row r="257" spans="2:18" x14ac:dyDescent="0.25">
      <c r="B257" s="43" t="s">
        <v>37</v>
      </c>
      <c r="C257" s="52" t="s">
        <v>2</v>
      </c>
      <c r="D257" s="25"/>
      <c r="E257" s="159" t="s">
        <v>38</v>
      </c>
      <c r="F257" s="160">
        <v>203140</v>
      </c>
      <c r="G257" s="25">
        <v>203140</v>
      </c>
      <c r="H257" s="25"/>
      <c r="I257" s="25"/>
      <c r="J257" s="46"/>
      <c r="K257" s="25">
        <v>2</v>
      </c>
      <c r="L257" s="47" t="s">
        <v>23</v>
      </c>
      <c r="M257" s="54"/>
      <c r="N257" s="55">
        <f t="shared" si="21"/>
        <v>0</v>
      </c>
      <c r="O257" s="50"/>
      <c r="P257" s="150"/>
      <c r="Q257" s="47"/>
      <c r="R257" s="88"/>
    </row>
    <row r="258" spans="2:18" x14ac:dyDescent="0.25">
      <c r="B258" s="43" t="s">
        <v>43</v>
      </c>
      <c r="C258" s="52" t="s">
        <v>2</v>
      </c>
      <c r="D258" s="25"/>
      <c r="E258" s="159" t="s">
        <v>38</v>
      </c>
      <c r="F258" s="160">
        <v>204540</v>
      </c>
      <c r="G258" s="25">
        <v>204540</v>
      </c>
      <c r="H258" s="25"/>
      <c r="I258" s="25"/>
      <c r="J258" s="46"/>
      <c r="K258" s="25">
        <v>1</v>
      </c>
      <c r="L258" s="47" t="s">
        <v>23</v>
      </c>
      <c r="M258" s="54"/>
      <c r="N258" s="55">
        <f t="shared" si="21"/>
        <v>0</v>
      </c>
      <c r="O258" s="50"/>
      <c r="P258" s="150"/>
      <c r="Q258" s="47"/>
      <c r="R258" s="88"/>
    </row>
    <row r="259" spans="2:18" ht="15" customHeight="1" thickBot="1" x14ac:dyDescent="0.3">
      <c r="B259" s="151"/>
      <c r="C259" s="152"/>
      <c r="D259" s="153"/>
      <c r="E259" s="154"/>
      <c r="F259" s="153"/>
      <c r="G259" s="153"/>
      <c r="H259" s="153"/>
      <c r="I259" s="153"/>
      <c r="J259" s="153"/>
      <c r="K259" s="155">
        <f>SUM(K224:K258)</f>
        <v>57</v>
      </c>
      <c r="L259" s="153"/>
      <c r="M259" s="155" t="s">
        <v>290</v>
      </c>
      <c r="N259" s="156">
        <f>SUM(N224:N258)</f>
        <v>0</v>
      </c>
      <c r="O259" s="157"/>
      <c r="P259" s="134"/>
      <c r="Q259" s="30" t="s">
        <v>290</v>
      </c>
      <c r="R259" s="98">
        <f>SUM(R224:R258)</f>
        <v>0</v>
      </c>
    </row>
    <row r="260" spans="2:18" ht="24.95" customHeight="1" x14ac:dyDescent="0.25">
      <c r="B260" s="18"/>
      <c r="C260" s="192" t="s">
        <v>420</v>
      </c>
      <c r="D260" s="191"/>
      <c r="E260" s="191"/>
      <c r="F260" s="158"/>
      <c r="G260" s="158"/>
      <c r="H260" s="158"/>
      <c r="I260" s="158"/>
      <c r="J260" s="158"/>
      <c r="K260" s="21"/>
      <c r="L260" s="21"/>
      <c r="M260" s="20"/>
      <c r="N260" s="20"/>
      <c r="O260" s="22"/>
      <c r="P260" s="20"/>
      <c r="Q260" s="21"/>
      <c r="R260" s="23"/>
    </row>
    <row r="261" spans="2:18" x14ac:dyDescent="0.25">
      <c r="B261" s="43" t="s">
        <v>220</v>
      </c>
      <c r="C261" s="52" t="s">
        <v>2</v>
      </c>
      <c r="D261" s="25"/>
      <c r="E261" s="159" t="s">
        <v>22</v>
      </c>
      <c r="F261" s="160">
        <v>163160</v>
      </c>
      <c r="G261" s="25">
        <v>163160</v>
      </c>
      <c r="H261" s="25"/>
      <c r="I261" s="25"/>
      <c r="J261" s="46"/>
      <c r="K261" s="25">
        <v>1</v>
      </c>
      <c r="L261" s="47" t="s">
        <v>23</v>
      </c>
      <c r="M261" s="54"/>
      <c r="N261" s="55">
        <f>K261*M261</f>
        <v>0</v>
      </c>
      <c r="O261" s="50"/>
      <c r="P261" s="150"/>
      <c r="Q261" s="47"/>
      <c r="R261" s="88"/>
    </row>
    <row r="262" spans="2:18" x14ac:dyDescent="0.25">
      <c r="B262" s="43" t="s">
        <v>24</v>
      </c>
      <c r="C262" s="52" t="s">
        <v>2</v>
      </c>
      <c r="D262" s="25"/>
      <c r="E262" s="159" t="s">
        <v>22</v>
      </c>
      <c r="F262" s="160">
        <v>202440</v>
      </c>
      <c r="G262" s="25">
        <v>202440</v>
      </c>
      <c r="H262" s="25"/>
      <c r="I262" s="25"/>
      <c r="J262" s="46"/>
      <c r="K262" s="25">
        <v>2</v>
      </c>
      <c r="L262" s="47" t="s">
        <v>23</v>
      </c>
      <c r="M262" s="54"/>
      <c r="N262" s="55">
        <f t="shared" ref="N262:N263" si="32">K262*M262</f>
        <v>0</v>
      </c>
      <c r="O262" s="50"/>
      <c r="P262" s="150"/>
      <c r="Q262" s="47"/>
      <c r="R262" s="88"/>
    </row>
    <row r="263" spans="2:18" x14ac:dyDescent="0.25">
      <c r="B263" s="43" t="s">
        <v>21</v>
      </c>
      <c r="C263" s="52" t="s">
        <v>2</v>
      </c>
      <c r="D263" s="25"/>
      <c r="E263" s="159" t="s">
        <v>22</v>
      </c>
      <c r="F263" s="160">
        <v>202655</v>
      </c>
      <c r="G263" s="25">
        <v>202655</v>
      </c>
      <c r="H263" s="25"/>
      <c r="I263" s="25"/>
      <c r="J263" s="46"/>
      <c r="K263" s="25">
        <v>1</v>
      </c>
      <c r="L263" s="47" t="s">
        <v>23</v>
      </c>
      <c r="M263" s="54"/>
      <c r="N263" s="55">
        <f t="shared" si="32"/>
        <v>0</v>
      </c>
      <c r="O263" s="50"/>
      <c r="P263" s="150"/>
      <c r="Q263" s="47"/>
      <c r="R263" s="88"/>
    </row>
    <row r="264" spans="2:18" ht="15" customHeight="1" thickBot="1" x14ac:dyDescent="0.3">
      <c r="B264" s="151"/>
      <c r="C264" s="152"/>
      <c r="D264" s="153"/>
      <c r="E264" s="154"/>
      <c r="F264" s="153"/>
      <c r="G264" s="153"/>
      <c r="H264" s="153"/>
      <c r="I264" s="153"/>
      <c r="J264" s="153"/>
      <c r="K264" s="155">
        <f>SUM(K261:K263)</f>
        <v>4</v>
      </c>
      <c r="L264" s="153"/>
      <c r="M264" s="155" t="s">
        <v>290</v>
      </c>
      <c r="N264" s="156">
        <f>SUM(N261:N263)</f>
        <v>0</v>
      </c>
      <c r="O264" s="157"/>
      <c r="P264" s="134"/>
      <c r="Q264" s="30" t="s">
        <v>290</v>
      </c>
      <c r="R264" s="98">
        <f>SUM(R261:R263)</f>
        <v>0</v>
      </c>
    </row>
    <row r="265" spans="2:18" ht="24.95" customHeight="1" x14ac:dyDescent="0.25">
      <c r="B265" s="18"/>
      <c r="C265" s="191" t="s">
        <v>421</v>
      </c>
      <c r="D265" s="191"/>
      <c r="E265" s="191"/>
      <c r="F265" s="158"/>
      <c r="G265" s="158"/>
      <c r="H265" s="158"/>
      <c r="I265" s="158"/>
      <c r="J265" s="158"/>
      <c r="K265" s="21"/>
      <c r="L265" s="21"/>
      <c r="M265" s="20"/>
      <c r="N265" s="20"/>
      <c r="O265" s="22"/>
      <c r="P265" s="20"/>
      <c r="Q265" s="21"/>
      <c r="R265" s="23"/>
    </row>
    <row r="266" spans="2:18" x14ac:dyDescent="0.25">
      <c r="B266" s="43" t="s">
        <v>55</v>
      </c>
      <c r="C266" s="52" t="s">
        <v>2</v>
      </c>
      <c r="D266" s="25"/>
      <c r="E266" s="159" t="s">
        <v>34</v>
      </c>
      <c r="F266" s="160">
        <v>52455</v>
      </c>
      <c r="G266" s="25">
        <v>52605</v>
      </c>
      <c r="H266" s="25">
        <f t="shared" ref="H266:H278" si="33">G266-F266</f>
        <v>150</v>
      </c>
      <c r="I266" s="25"/>
      <c r="J266" s="46"/>
      <c r="K266" s="25">
        <f>H266</f>
        <v>150</v>
      </c>
      <c r="L266" s="47" t="s">
        <v>4</v>
      </c>
      <c r="M266" s="54"/>
      <c r="N266" s="55">
        <f t="shared" ref="N266:N278" si="34">K266*M266</f>
        <v>0</v>
      </c>
      <c r="O266" s="50"/>
      <c r="P266" s="150"/>
      <c r="Q266" s="47"/>
      <c r="R266" s="88"/>
    </row>
    <row r="267" spans="2:18" x14ac:dyDescent="0.25">
      <c r="B267" s="43" t="s">
        <v>78</v>
      </c>
      <c r="C267" s="52" t="s">
        <v>2</v>
      </c>
      <c r="D267" s="25"/>
      <c r="E267" s="159" t="s">
        <v>34</v>
      </c>
      <c r="F267" s="160">
        <v>64600</v>
      </c>
      <c r="G267" s="25">
        <v>64680</v>
      </c>
      <c r="H267" s="25">
        <f t="shared" si="33"/>
        <v>80</v>
      </c>
      <c r="I267" s="25"/>
      <c r="J267" s="46"/>
      <c r="K267" s="25">
        <f t="shared" ref="K267:K278" si="35">H267</f>
        <v>80</v>
      </c>
      <c r="L267" s="47" t="s">
        <v>4</v>
      </c>
      <c r="M267" s="54"/>
      <c r="N267" s="55">
        <f t="shared" si="34"/>
        <v>0</v>
      </c>
      <c r="O267" s="50"/>
      <c r="P267" s="150"/>
      <c r="Q267" s="47"/>
      <c r="R267" s="88"/>
    </row>
    <row r="268" spans="2:18" x14ac:dyDescent="0.25">
      <c r="B268" s="43" t="s">
        <v>138</v>
      </c>
      <c r="C268" s="52" t="s">
        <v>2</v>
      </c>
      <c r="D268" s="25"/>
      <c r="E268" s="159" t="s">
        <v>34</v>
      </c>
      <c r="F268" s="160">
        <v>87795</v>
      </c>
      <c r="G268" s="25">
        <v>87845</v>
      </c>
      <c r="H268" s="25">
        <f t="shared" si="33"/>
        <v>50</v>
      </c>
      <c r="I268" s="25"/>
      <c r="J268" s="46"/>
      <c r="K268" s="25">
        <f t="shared" si="35"/>
        <v>50</v>
      </c>
      <c r="L268" s="47" t="s">
        <v>4</v>
      </c>
      <c r="M268" s="54"/>
      <c r="N268" s="55">
        <f t="shared" si="34"/>
        <v>0</v>
      </c>
      <c r="O268" s="50"/>
      <c r="P268" s="150"/>
      <c r="Q268" s="47"/>
      <c r="R268" s="88"/>
    </row>
    <row r="269" spans="2:18" x14ac:dyDescent="0.25">
      <c r="B269" s="43" t="s">
        <v>143</v>
      </c>
      <c r="C269" s="52" t="s">
        <v>2</v>
      </c>
      <c r="D269" s="25"/>
      <c r="E269" s="159" t="s">
        <v>34</v>
      </c>
      <c r="F269" s="160">
        <v>91105</v>
      </c>
      <c r="G269" s="25">
        <v>91315</v>
      </c>
      <c r="H269" s="25">
        <f t="shared" si="33"/>
        <v>210</v>
      </c>
      <c r="I269" s="25"/>
      <c r="J269" s="46"/>
      <c r="K269" s="25">
        <f t="shared" si="35"/>
        <v>210</v>
      </c>
      <c r="L269" s="47" t="s">
        <v>4</v>
      </c>
      <c r="M269" s="54"/>
      <c r="N269" s="55">
        <f t="shared" si="34"/>
        <v>0</v>
      </c>
      <c r="O269" s="50"/>
      <c r="P269" s="150"/>
      <c r="Q269" s="47"/>
      <c r="R269" s="88"/>
    </row>
    <row r="270" spans="2:18" x14ac:dyDescent="0.25">
      <c r="B270" s="43" t="s">
        <v>189</v>
      </c>
      <c r="C270" s="52" t="s">
        <v>2</v>
      </c>
      <c r="D270" s="25"/>
      <c r="E270" s="159" t="s">
        <v>34</v>
      </c>
      <c r="F270" s="160">
        <v>145825</v>
      </c>
      <c r="G270" s="25">
        <v>146075</v>
      </c>
      <c r="H270" s="25">
        <f t="shared" si="33"/>
        <v>250</v>
      </c>
      <c r="I270" s="25"/>
      <c r="J270" s="46"/>
      <c r="K270" s="25">
        <f t="shared" si="35"/>
        <v>250</v>
      </c>
      <c r="L270" s="47" t="s">
        <v>4</v>
      </c>
      <c r="M270" s="54"/>
      <c r="N270" s="55">
        <f t="shared" si="34"/>
        <v>0</v>
      </c>
      <c r="O270" s="50"/>
      <c r="P270" s="150"/>
      <c r="Q270" s="47"/>
      <c r="R270" s="88"/>
    </row>
    <row r="271" spans="2:18" x14ac:dyDescent="0.25">
      <c r="B271" s="43" t="s">
        <v>191</v>
      </c>
      <c r="C271" s="52" t="s">
        <v>2</v>
      </c>
      <c r="D271" s="25"/>
      <c r="E271" s="159" t="s">
        <v>34</v>
      </c>
      <c r="F271" s="160">
        <v>145835</v>
      </c>
      <c r="G271" s="25">
        <v>146085</v>
      </c>
      <c r="H271" s="25">
        <f t="shared" si="33"/>
        <v>250</v>
      </c>
      <c r="I271" s="25"/>
      <c r="J271" s="46"/>
      <c r="K271" s="25">
        <f t="shared" si="35"/>
        <v>250</v>
      </c>
      <c r="L271" s="47" t="s">
        <v>4</v>
      </c>
      <c r="M271" s="54"/>
      <c r="N271" s="55">
        <f t="shared" si="34"/>
        <v>0</v>
      </c>
      <c r="O271" s="50"/>
      <c r="P271" s="150"/>
      <c r="Q271" s="47"/>
      <c r="R271" s="88"/>
    </row>
    <row r="272" spans="2:18" x14ac:dyDescent="0.25">
      <c r="B272" s="43" t="s">
        <v>205</v>
      </c>
      <c r="C272" s="52" t="s">
        <v>2</v>
      </c>
      <c r="D272" s="25"/>
      <c r="E272" s="159" t="s">
        <v>34</v>
      </c>
      <c r="F272" s="160">
        <v>156830</v>
      </c>
      <c r="G272" s="25">
        <v>156880</v>
      </c>
      <c r="H272" s="25">
        <f t="shared" si="33"/>
        <v>50</v>
      </c>
      <c r="I272" s="25"/>
      <c r="J272" s="46"/>
      <c r="K272" s="25">
        <f t="shared" si="35"/>
        <v>50</v>
      </c>
      <c r="L272" s="47" t="s">
        <v>4</v>
      </c>
      <c r="M272" s="54"/>
      <c r="N272" s="55">
        <f t="shared" si="34"/>
        <v>0</v>
      </c>
      <c r="O272" s="50"/>
      <c r="P272" s="150"/>
      <c r="Q272" s="47"/>
      <c r="R272" s="88"/>
    </row>
    <row r="273" spans="2:18" x14ac:dyDescent="0.25">
      <c r="B273" s="43" t="s">
        <v>212</v>
      </c>
      <c r="C273" s="52" t="s">
        <v>2</v>
      </c>
      <c r="D273" s="25"/>
      <c r="E273" s="159" t="s">
        <v>34</v>
      </c>
      <c r="F273" s="160">
        <v>157635</v>
      </c>
      <c r="G273" s="25">
        <v>157685</v>
      </c>
      <c r="H273" s="25">
        <f t="shared" si="33"/>
        <v>50</v>
      </c>
      <c r="I273" s="25"/>
      <c r="J273" s="46"/>
      <c r="K273" s="25">
        <f t="shared" si="35"/>
        <v>50</v>
      </c>
      <c r="L273" s="47" t="s">
        <v>4</v>
      </c>
      <c r="M273" s="54"/>
      <c r="N273" s="55">
        <f t="shared" si="34"/>
        <v>0</v>
      </c>
      <c r="O273" s="50"/>
      <c r="P273" s="150"/>
      <c r="Q273" s="47"/>
      <c r="R273" s="88"/>
    </row>
    <row r="274" spans="2:18" x14ac:dyDescent="0.25">
      <c r="B274" s="43" t="s">
        <v>221</v>
      </c>
      <c r="C274" s="52" t="s">
        <v>2</v>
      </c>
      <c r="D274" s="25"/>
      <c r="E274" s="159" t="s">
        <v>34</v>
      </c>
      <c r="F274" s="160">
        <v>163365</v>
      </c>
      <c r="G274" s="25">
        <v>163415</v>
      </c>
      <c r="H274" s="25">
        <f t="shared" si="33"/>
        <v>50</v>
      </c>
      <c r="I274" s="25"/>
      <c r="J274" s="46"/>
      <c r="K274" s="25">
        <f t="shared" si="35"/>
        <v>50</v>
      </c>
      <c r="L274" s="47" t="s">
        <v>4</v>
      </c>
      <c r="M274" s="54"/>
      <c r="N274" s="55">
        <f t="shared" si="34"/>
        <v>0</v>
      </c>
      <c r="O274" s="50"/>
      <c r="P274" s="150"/>
      <c r="Q274" s="47"/>
      <c r="R274" s="88"/>
    </row>
    <row r="275" spans="2:18" x14ac:dyDescent="0.25">
      <c r="B275" s="43" t="s">
        <v>233</v>
      </c>
      <c r="C275" s="52" t="s">
        <v>2</v>
      </c>
      <c r="D275" s="25"/>
      <c r="E275" s="159" t="s">
        <v>34</v>
      </c>
      <c r="F275" s="160">
        <v>164935</v>
      </c>
      <c r="G275" s="25">
        <v>164985</v>
      </c>
      <c r="H275" s="25">
        <f t="shared" si="33"/>
        <v>50</v>
      </c>
      <c r="I275" s="25"/>
      <c r="J275" s="46"/>
      <c r="K275" s="25">
        <f t="shared" si="35"/>
        <v>50</v>
      </c>
      <c r="L275" s="47" t="s">
        <v>4</v>
      </c>
      <c r="M275" s="54"/>
      <c r="N275" s="55">
        <f t="shared" si="34"/>
        <v>0</v>
      </c>
      <c r="O275" s="50"/>
      <c r="P275" s="150"/>
      <c r="Q275" s="47"/>
      <c r="R275" s="88"/>
    </row>
    <row r="276" spans="2:18" x14ac:dyDescent="0.25">
      <c r="B276" s="43" t="s">
        <v>235</v>
      </c>
      <c r="C276" s="52" t="s">
        <v>2</v>
      </c>
      <c r="D276" s="25"/>
      <c r="E276" s="159" t="s">
        <v>34</v>
      </c>
      <c r="F276" s="160">
        <v>167450</v>
      </c>
      <c r="G276" s="25">
        <v>167590</v>
      </c>
      <c r="H276" s="25">
        <f t="shared" si="33"/>
        <v>140</v>
      </c>
      <c r="I276" s="25"/>
      <c r="J276" s="46"/>
      <c r="K276" s="25">
        <f t="shared" si="35"/>
        <v>140</v>
      </c>
      <c r="L276" s="47" t="s">
        <v>4</v>
      </c>
      <c r="M276" s="54"/>
      <c r="N276" s="55">
        <f t="shared" si="34"/>
        <v>0</v>
      </c>
      <c r="O276" s="50"/>
      <c r="P276" s="150"/>
      <c r="Q276" s="47"/>
      <c r="R276" s="88"/>
    </row>
    <row r="277" spans="2:18" x14ac:dyDescent="0.25">
      <c r="B277" s="43" t="s">
        <v>244</v>
      </c>
      <c r="C277" s="52" t="s">
        <v>2</v>
      </c>
      <c r="D277" s="25"/>
      <c r="E277" s="159" t="s">
        <v>34</v>
      </c>
      <c r="F277" s="160">
        <v>192635</v>
      </c>
      <c r="G277" s="25">
        <v>192675</v>
      </c>
      <c r="H277" s="25">
        <f t="shared" si="33"/>
        <v>40</v>
      </c>
      <c r="I277" s="25"/>
      <c r="J277" s="46"/>
      <c r="K277" s="25">
        <f t="shared" si="35"/>
        <v>40</v>
      </c>
      <c r="L277" s="47" t="s">
        <v>4</v>
      </c>
      <c r="M277" s="54"/>
      <c r="N277" s="55">
        <f t="shared" si="34"/>
        <v>0</v>
      </c>
      <c r="O277" s="50"/>
      <c r="P277" s="150"/>
      <c r="Q277" s="47"/>
      <c r="R277" s="88"/>
    </row>
    <row r="278" spans="2:18" x14ac:dyDescent="0.25">
      <c r="B278" s="43" t="s">
        <v>33</v>
      </c>
      <c r="C278" s="52" t="s">
        <v>2</v>
      </c>
      <c r="D278" s="25"/>
      <c r="E278" s="159" t="s">
        <v>34</v>
      </c>
      <c r="F278" s="160">
        <v>202755</v>
      </c>
      <c r="G278" s="25">
        <v>202815</v>
      </c>
      <c r="H278" s="25">
        <f t="shared" si="33"/>
        <v>60</v>
      </c>
      <c r="I278" s="25"/>
      <c r="J278" s="46"/>
      <c r="K278" s="25">
        <f t="shared" si="35"/>
        <v>60</v>
      </c>
      <c r="L278" s="47" t="s">
        <v>4</v>
      </c>
      <c r="M278" s="54"/>
      <c r="N278" s="55">
        <f t="shared" si="34"/>
        <v>0</v>
      </c>
      <c r="O278" s="50"/>
      <c r="P278" s="150"/>
      <c r="Q278" s="47"/>
      <c r="R278" s="88"/>
    </row>
    <row r="279" spans="2:18" ht="15" customHeight="1" thickBot="1" x14ac:dyDescent="0.3">
      <c r="B279" s="151"/>
      <c r="C279" s="152"/>
      <c r="D279" s="153"/>
      <c r="E279" s="154"/>
      <c r="F279" s="153"/>
      <c r="G279" s="153"/>
      <c r="H279" s="153"/>
      <c r="I279" s="153"/>
      <c r="J279" s="153"/>
      <c r="K279" s="155">
        <f>SUM(K266:K278)</f>
        <v>1430</v>
      </c>
      <c r="L279" s="153"/>
      <c r="M279" s="155" t="s">
        <v>290</v>
      </c>
      <c r="N279" s="156">
        <f>SUM(N266:N278)</f>
        <v>0</v>
      </c>
      <c r="O279" s="157"/>
      <c r="P279" s="134"/>
      <c r="Q279" s="30" t="s">
        <v>290</v>
      </c>
      <c r="R279" s="98">
        <f>SUM(R266:R278)</f>
        <v>0</v>
      </c>
    </row>
    <row r="280" spans="2:18" ht="24.95" customHeight="1" x14ac:dyDescent="0.25">
      <c r="B280" s="18"/>
      <c r="C280" s="191" t="s">
        <v>432</v>
      </c>
      <c r="D280" s="191"/>
      <c r="E280" s="191"/>
      <c r="F280" s="158"/>
      <c r="G280" s="158"/>
      <c r="H280" s="158"/>
      <c r="I280" s="158"/>
      <c r="J280" s="158"/>
      <c r="K280" s="21"/>
      <c r="L280" s="21"/>
      <c r="M280" s="20"/>
      <c r="N280" s="20"/>
      <c r="O280" s="22"/>
      <c r="P280" s="20"/>
      <c r="Q280" s="21"/>
      <c r="R280" s="23"/>
    </row>
    <row r="281" spans="2:18" ht="18" customHeight="1" x14ac:dyDescent="0.25">
      <c r="B281" s="43" t="s">
        <v>52</v>
      </c>
      <c r="C281" s="52" t="s">
        <v>2</v>
      </c>
      <c r="D281" s="25"/>
      <c r="E281" s="159" t="s">
        <v>40</v>
      </c>
      <c r="F281" s="160">
        <v>44860</v>
      </c>
      <c r="G281" s="25">
        <v>44862</v>
      </c>
      <c r="H281" s="25">
        <f t="shared" ref="H281:H289" si="36">G281-F281</f>
        <v>2</v>
      </c>
      <c r="I281" s="25">
        <v>8</v>
      </c>
      <c r="J281" s="46">
        <v>0.3</v>
      </c>
      <c r="K281" s="25">
        <f>H281*I281*J281</f>
        <v>4.8</v>
      </c>
      <c r="L281" s="47" t="s">
        <v>292</v>
      </c>
      <c r="M281" s="54"/>
      <c r="N281" s="55">
        <f t="shared" ref="N281:N289" si="37">K281*M281</f>
        <v>0</v>
      </c>
      <c r="O281" s="50"/>
      <c r="P281" s="17" t="s">
        <v>305</v>
      </c>
      <c r="Q281" s="47" t="s">
        <v>292</v>
      </c>
      <c r="R281" s="88">
        <f>H281*I281*J281</f>
        <v>4.8</v>
      </c>
    </row>
    <row r="282" spans="2:18" ht="17.25" x14ac:dyDescent="0.25">
      <c r="B282" s="43" t="s">
        <v>61</v>
      </c>
      <c r="C282" s="52" t="s">
        <v>2</v>
      </c>
      <c r="D282" s="25"/>
      <c r="E282" s="159" t="s">
        <v>40</v>
      </c>
      <c r="F282" s="160">
        <v>57945</v>
      </c>
      <c r="G282" s="25">
        <v>57955</v>
      </c>
      <c r="H282" s="25">
        <f t="shared" si="36"/>
        <v>10</v>
      </c>
      <c r="I282" s="25">
        <v>2</v>
      </c>
      <c r="J282" s="46">
        <v>1.2</v>
      </c>
      <c r="K282" s="25">
        <f t="shared" ref="K282:K285" si="38">H282*I282*J282</f>
        <v>24</v>
      </c>
      <c r="L282" s="47" t="s">
        <v>292</v>
      </c>
      <c r="M282" s="54"/>
      <c r="N282" s="55">
        <f t="shared" si="37"/>
        <v>0</v>
      </c>
      <c r="O282" s="50"/>
      <c r="P282" s="17" t="s">
        <v>305</v>
      </c>
      <c r="Q282" s="47" t="s">
        <v>292</v>
      </c>
      <c r="R282" s="88">
        <f t="shared" ref="R282:R285" si="39">H282*I282*J282</f>
        <v>24</v>
      </c>
    </row>
    <row r="283" spans="2:18" ht="17.25" x14ac:dyDescent="0.25">
      <c r="B283" s="43" t="s">
        <v>77</v>
      </c>
      <c r="C283" s="52" t="s">
        <v>2</v>
      </c>
      <c r="D283" s="25"/>
      <c r="E283" s="159" t="s">
        <v>40</v>
      </c>
      <c r="F283" s="160">
        <v>64015</v>
      </c>
      <c r="G283" s="25">
        <v>64075</v>
      </c>
      <c r="H283" s="25">
        <f t="shared" si="36"/>
        <v>60</v>
      </c>
      <c r="I283" s="25">
        <v>3</v>
      </c>
      <c r="J283" s="46">
        <v>0.3</v>
      </c>
      <c r="K283" s="25">
        <f t="shared" si="38"/>
        <v>54</v>
      </c>
      <c r="L283" s="47" t="s">
        <v>292</v>
      </c>
      <c r="M283" s="54"/>
      <c r="N283" s="55">
        <f t="shared" si="37"/>
        <v>0</v>
      </c>
      <c r="O283" s="50"/>
      <c r="P283" s="17" t="s">
        <v>305</v>
      </c>
      <c r="Q283" s="47" t="s">
        <v>292</v>
      </c>
      <c r="R283" s="88">
        <f t="shared" si="39"/>
        <v>54</v>
      </c>
    </row>
    <row r="284" spans="2:18" ht="17.25" x14ac:dyDescent="0.25">
      <c r="B284" s="43" t="s">
        <v>142</v>
      </c>
      <c r="C284" s="52" t="s">
        <v>2</v>
      </c>
      <c r="D284" s="25"/>
      <c r="E284" s="159" t="s">
        <v>40</v>
      </c>
      <c r="F284" s="160">
        <v>89455</v>
      </c>
      <c r="G284" s="25">
        <v>89485</v>
      </c>
      <c r="H284" s="25">
        <f t="shared" si="36"/>
        <v>30</v>
      </c>
      <c r="I284" s="25">
        <v>2</v>
      </c>
      <c r="J284" s="46">
        <v>0.3</v>
      </c>
      <c r="K284" s="25">
        <f t="shared" si="38"/>
        <v>18</v>
      </c>
      <c r="L284" s="47" t="s">
        <v>292</v>
      </c>
      <c r="M284" s="54"/>
      <c r="N284" s="55">
        <f t="shared" si="37"/>
        <v>0</v>
      </c>
      <c r="O284" s="50"/>
      <c r="P284" s="17" t="s">
        <v>305</v>
      </c>
      <c r="Q284" s="47" t="s">
        <v>292</v>
      </c>
      <c r="R284" s="88">
        <f t="shared" si="39"/>
        <v>18</v>
      </c>
    </row>
    <row r="285" spans="2:18" ht="17.25" x14ac:dyDescent="0.25">
      <c r="B285" s="43" t="s">
        <v>175</v>
      </c>
      <c r="C285" s="52" t="s">
        <v>2</v>
      </c>
      <c r="D285" s="25"/>
      <c r="E285" s="159" t="s">
        <v>40</v>
      </c>
      <c r="F285" s="160">
        <v>123125</v>
      </c>
      <c r="G285" s="25">
        <v>123195</v>
      </c>
      <c r="H285" s="25">
        <f t="shared" si="36"/>
        <v>70</v>
      </c>
      <c r="I285" s="25">
        <v>2</v>
      </c>
      <c r="J285" s="46">
        <v>0.3</v>
      </c>
      <c r="K285" s="25">
        <f t="shared" si="38"/>
        <v>42</v>
      </c>
      <c r="L285" s="47" t="s">
        <v>292</v>
      </c>
      <c r="M285" s="54"/>
      <c r="N285" s="55">
        <f t="shared" si="37"/>
        <v>0</v>
      </c>
      <c r="O285" s="50"/>
      <c r="P285" s="17" t="s">
        <v>305</v>
      </c>
      <c r="Q285" s="47" t="s">
        <v>292</v>
      </c>
      <c r="R285" s="88">
        <f t="shared" si="39"/>
        <v>42</v>
      </c>
    </row>
    <row r="286" spans="2:18" x14ac:dyDescent="0.25">
      <c r="B286" s="93"/>
      <c r="C286" s="94" t="s">
        <v>304</v>
      </c>
      <c r="D286" s="96"/>
      <c r="E286" s="95"/>
      <c r="F286" s="96"/>
      <c r="G286" s="96"/>
      <c r="H286" s="96"/>
      <c r="I286" s="96"/>
      <c r="J286" s="96"/>
      <c r="K286" s="30">
        <f>SUM(K281:K285)</f>
        <v>142.80000000000001</v>
      </c>
      <c r="L286" s="96"/>
      <c r="M286" s="124"/>
      <c r="N286" s="133">
        <f>SUM(N281:N285)</f>
        <v>0</v>
      </c>
      <c r="O286" s="50"/>
      <c r="P286" s="134"/>
      <c r="Q286" s="30" t="s">
        <v>304</v>
      </c>
      <c r="R286" s="98">
        <f>SUM(R281:R285)</f>
        <v>142.80000000000001</v>
      </c>
    </row>
    <row r="287" spans="2:18" ht="15" customHeight="1" x14ac:dyDescent="0.25">
      <c r="B287" s="43" t="s">
        <v>184</v>
      </c>
      <c r="C287" s="52" t="s">
        <v>2</v>
      </c>
      <c r="D287" s="25"/>
      <c r="E287" s="159" t="s">
        <v>40</v>
      </c>
      <c r="F287" s="160">
        <v>145445</v>
      </c>
      <c r="G287" s="25">
        <v>145505</v>
      </c>
      <c r="H287" s="25">
        <f t="shared" si="36"/>
        <v>60</v>
      </c>
      <c r="I287" s="25">
        <v>1</v>
      </c>
      <c r="J287" s="46">
        <v>0.3</v>
      </c>
      <c r="K287" s="25">
        <f>H287*I287*J287</f>
        <v>18</v>
      </c>
      <c r="L287" s="47" t="s">
        <v>292</v>
      </c>
      <c r="M287" s="54"/>
      <c r="N287" s="55">
        <f t="shared" si="37"/>
        <v>0</v>
      </c>
      <c r="O287" s="50"/>
      <c r="P287" s="17" t="s">
        <v>329</v>
      </c>
      <c r="Q287" s="47" t="s">
        <v>292</v>
      </c>
      <c r="R287" s="88">
        <f>H287*I287*J287</f>
        <v>18</v>
      </c>
    </row>
    <row r="288" spans="2:18" ht="17.25" x14ac:dyDescent="0.25">
      <c r="B288" s="43" t="s">
        <v>236</v>
      </c>
      <c r="C288" s="52" t="s">
        <v>2</v>
      </c>
      <c r="D288" s="25"/>
      <c r="E288" s="159" t="s">
        <v>40</v>
      </c>
      <c r="F288" s="160">
        <v>167450</v>
      </c>
      <c r="G288" s="25">
        <v>167590</v>
      </c>
      <c r="H288" s="25">
        <f t="shared" si="36"/>
        <v>140</v>
      </c>
      <c r="I288" s="25">
        <v>1</v>
      </c>
      <c r="J288" s="46">
        <v>0.3</v>
      </c>
      <c r="K288" s="25">
        <f t="shared" ref="K288:K289" si="40">H288*I288*J288</f>
        <v>42</v>
      </c>
      <c r="L288" s="47" t="s">
        <v>292</v>
      </c>
      <c r="M288" s="54"/>
      <c r="N288" s="55">
        <f t="shared" si="37"/>
        <v>0</v>
      </c>
      <c r="O288" s="50"/>
      <c r="P288" s="17" t="s">
        <v>329</v>
      </c>
      <c r="Q288" s="47" t="s">
        <v>292</v>
      </c>
      <c r="R288" s="88">
        <f t="shared" ref="R288:R289" si="41">H288*I288*J288</f>
        <v>42</v>
      </c>
    </row>
    <row r="289" spans="2:18" ht="17.25" x14ac:dyDescent="0.25">
      <c r="B289" s="43" t="s">
        <v>39</v>
      </c>
      <c r="C289" s="52" t="s">
        <v>2</v>
      </c>
      <c r="D289" s="25"/>
      <c r="E289" s="159" t="s">
        <v>40</v>
      </c>
      <c r="F289" s="160">
        <v>203090</v>
      </c>
      <c r="G289" s="25">
        <v>203140</v>
      </c>
      <c r="H289" s="25">
        <f t="shared" si="36"/>
        <v>50</v>
      </c>
      <c r="I289" s="25">
        <v>3</v>
      </c>
      <c r="J289" s="46">
        <v>0.3</v>
      </c>
      <c r="K289" s="25">
        <f t="shared" si="40"/>
        <v>45</v>
      </c>
      <c r="L289" s="47" t="s">
        <v>292</v>
      </c>
      <c r="M289" s="54"/>
      <c r="N289" s="55">
        <f t="shared" si="37"/>
        <v>0</v>
      </c>
      <c r="O289" s="50"/>
      <c r="P289" s="17" t="s">
        <v>329</v>
      </c>
      <c r="Q289" s="47" t="s">
        <v>292</v>
      </c>
      <c r="R289" s="88">
        <f t="shared" si="41"/>
        <v>45</v>
      </c>
    </row>
    <row r="290" spans="2:18" ht="15" customHeight="1" x14ac:dyDescent="0.25">
      <c r="B290" s="93"/>
      <c r="C290" s="94"/>
      <c r="D290" s="96"/>
      <c r="E290" s="95"/>
      <c r="F290" s="96"/>
      <c r="G290" s="96"/>
      <c r="H290" s="96"/>
      <c r="I290" s="96"/>
      <c r="J290" s="96"/>
      <c r="K290" s="30">
        <f>SUM(K287:K289)</f>
        <v>105</v>
      </c>
      <c r="L290" s="96"/>
      <c r="M290" s="124"/>
      <c r="N290" s="133">
        <f>SUM(N287:N289)</f>
        <v>0</v>
      </c>
      <c r="O290" s="50"/>
      <c r="P290" s="134"/>
      <c r="Q290" s="30" t="s">
        <v>422</v>
      </c>
      <c r="R290" s="98">
        <f>SUM(R287:R289)</f>
        <v>105</v>
      </c>
    </row>
    <row r="291" spans="2:18" ht="15" customHeight="1" thickBot="1" x14ac:dyDescent="0.3">
      <c r="B291" s="93"/>
      <c r="C291" s="94"/>
      <c r="D291" s="30"/>
      <c r="E291" s="95"/>
      <c r="F291" s="39"/>
      <c r="G291" s="39"/>
      <c r="H291" s="39"/>
      <c r="I291" s="39"/>
      <c r="J291" s="39"/>
      <c r="K291" s="30">
        <f>SUM(K290,K286)</f>
        <v>247.8</v>
      </c>
      <c r="L291" s="96"/>
      <c r="M291" s="30" t="s">
        <v>290</v>
      </c>
      <c r="N291" s="97">
        <f>SUM(N290,N286)</f>
        <v>0</v>
      </c>
      <c r="O291" s="92"/>
      <c r="P291" s="154"/>
      <c r="Q291" s="155" t="s">
        <v>290</v>
      </c>
      <c r="R291" s="165">
        <f>SUM(R290,R286)</f>
        <v>247.8</v>
      </c>
    </row>
    <row r="292" spans="2:18" ht="30" customHeight="1" thickBot="1" x14ac:dyDescent="0.3">
      <c r="B292" s="31" t="s">
        <v>423</v>
      </c>
      <c r="C292" s="100"/>
      <c r="D292" s="100"/>
      <c r="E292" s="100"/>
      <c r="F292" s="101"/>
      <c r="G292" s="101"/>
      <c r="H292" s="101"/>
      <c r="I292" s="101"/>
      <c r="J292" s="101"/>
      <c r="K292" s="102"/>
      <c r="L292" s="102"/>
      <c r="M292" s="103"/>
      <c r="N292" s="167">
        <f>N38+N55+N77+N80+N87+N90+N103+N150+N171+N183+N191+N206+N209+N214+N219+N222+N259+N264+N279+N291</f>
        <v>0</v>
      </c>
      <c r="O292" s="164"/>
      <c r="P292" s="162" t="s">
        <v>424</v>
      </c>
      <c r="Q292" s="163"/>
      <c r="R292" s="166">
        <f>R38+R55+R77+R80+R87+R90+R103+R150+R171+R183+R191+R206+R209+R214+R219+R222+R259+R264+R279+R291</f>
        <v>2227.6999999999998</v>
      </c>
    </row>
    <row r="293" spans="2:18" x14ac:dyDescent="0.25">
      <c r="B293" s="104"/>
      <c r="C293" s="105"/>
      <c r="D293" s="105"/>
      <c r="E293" s="106"/>
      <c r="F293" s="106"/>
      <c r="G293" s="106"/>
      <c r="H293" s="106"/>
      <c r="I293" s="107"/>
      <c r="J293" s="107"/>
      <c r="K293" s="106"/>
      <c r="L293" s="106"/>
      <c r="M293" s="107"/>
      <c r="N293" s="107"/>
      <c r="O293" s="107"/>
      <c r="P293" s="32"/>
      <c r="Q293" s="33"/>
      <c r="R293" s="34"/>
    </row>
    <row r="294" spans="2:18" x14ac:dyDescent="0.25">
      <c r="B294" s="108"/>
      <c r="C294" s="109"/>
      <c r="D294" s="109"/>
      <c r="E294" s="110"/>
      <c r="F294" s="110"/>
      <c r="G294" s="110"/>
      <c r="H294" s="110"/>
      <c r="I294" s="111"/>
      <c r="J294" s="111"/>
      <c r="K294" s="110"/>
      <c r="L294" s="110"/>
      <c r="M294" s="111"/>
      <c r="N294" s="111"/>
      <c r="O294" s="111"/>
      <c r="P294" s="32"/>
      <c r="Q294" s="33"/>
      <c r="R294" s="34"/>
    </row>
    <row r="295" spans="2:18" x14ac:dyDescent="0.25">
      <c r="B295" s="108"/>
      <c r="C295" s="109"/>
      <c r="D295" s="193"/>
      <c r="E295" s="193"/>
      <c r="F295" s="193"/>
      <c r="G295" s="110"/>
      <c r="H295" s="110"/>
      <c r="I295" s="111"/>
      <c r="J295" s="111"/>
      <c r="K295" s="110"/>
      <c r="L295" s="110"/>
      <c r="M295" s="111"/>
      <c r="N295" s="111"/>
      <c r="O295" s="111"/>
      <c r="P295" s="32"/>
      <c r="Q295" s="33"/>
      <c r="R295" s="34"/>
    </row>
    <row r="296" spans="2:18" x14ac:dyDescent="0.25">
      <c r="B296" s="108"/>
      <c r="C296" s="112" t="s">
        <v>425</v>
      </c>
      <c r="D296" s="194"/>
      <c r="E296" s="194"/>
      <c r="F296" s="194"/>
      <c r="G296" s="110"/>
      <c r="H296" s="110"/>
      <c r="I296" s="111"/>
      <c r="J296" s="111"/>
      <c r="K296" s="110"/>
      <c r="L296" s="110"/>
      <c r="M296" s="111"/>
      <c r="N296" s="111"/>
      <c r="O296" s="111"/>
      <c r="P296" s="32"/>
      <c r="Q296" s="33"/>
      <c r="R296" s="34"/>
    </row>
    <row r="297" spans="2:18" x14ac:dyDescent="0.25">
      <c r="B297" s="108"/>
      <c r="C297" s="109"/>
      <c r="D297" s="109"/>
      <c r="E297" s="110"/>
      <c r="F297" s="110"/>
      <c r="G297" s="110"/>
      <c r="H297" s="110"/>
      <c r="I297" s="111"/>
      <c r="J297" s="111"/>
      <c r="K297" s="110"/>
      <c r="L297" s="110"/>
      <c r="M297" s="111"/>
      <c r="N297" s="111"/>
      <c r="O297" s="111"/>
      <c r="P297" s="32"/>
      <c r="Q297" s="33"/>
      <c r="R297" s="34"/>
    </row>
    <row r="298" spans="2:18" x14ac:dyDescent="0.25">
      <c r="B298" s="108"/>
      <c r="C298" s="109"/>
      <c r="D298" s="195"/>
      <c r="E298" s="195"/>
      <c r="F298" s="195"/>
      <c r="G298" s="110"/>
      <c r="H298" s="110"/>
      <c r="I298" s="111"/>
      <c r="J298" s="111"/>
      <c r="K298" s="110"/>
      <c r="L298" s="110"/>
      <c r="M298" s="111"/>
      <c r="N298" s="111"/>
      <c r="O298" s="111"/>
      <c r="P298" s="32"/>
      <c r="Q298" s="33"/>
      <c r="R298" s="34"/>
    </row>
    <row r="299" spans="2:18" x14ac:dyDescent="0.25">
      <c r="B299" s="108"/>
      <c r="C299" s="112" t="s">
        <v>426</v>
      </c>
      <c r="D299" s="196"/>
      <c r="E299" s="196"/>
      <c r="F299" s="196"/>
      <c r="G299" s="110"/>
      <c r="H299" s="110"/>
      <c r="I299" s="111"/>
      <c r="J299" s="111"/>
      <c r="K299" s="110"/>
      <c r="L299" s="110"/>
      <c r="M299" s="111"/>
      <c r="N299" s="111"/>
      <c r="O299" s="111"/>
      <c r="P299" s="32"/>
      <c r="Q299" s="33"/>
      <c r="R299" s="34"/>
    </row>
    <row r="300" spans="2:18" x14ac:dyDescent="0.25">
      <c r="B300" s="108"/>
      <c r="C300" s="109"/>
      <c r="D300" s="109"/>
      <c r="E300" s="110"/>
      <c r="F300" s="110"/>
      <c r="G300" s="110"/>
      <c r="H300" s="110"/>
      <c r="I300" s="111"/>
      <c r="J300" s="111"/>
      <c r="K300" s="110"/>
      <c r="L300" s="110"/>
      <c r="M300" s="111"/>
      <c r="N300" s="111"/>
      <c r="O300" s="111"/>
      <c r="P300" s="32"/>
      <c r="Q300" s="33"/>
      <c r="R300" s="34"/>
    </row>
    <row r="301" spans="2:18" x14ac:dyDescent="0.25">
      <c r="B301" s="108"/>
      <c r="C301" s="109"/>
      <c r="D301" s="193"/>
      <c r="E301" s="193"/>
      <c r="F301" s="193"/>
      <c r="G301" s="110"/>
      <c r="H301" s="110"/>
      <c r="I301" s="111"/>
      <c r="J301" s="111"/>
      <c r="K301" s="110"/>
      <c r="L301" s="110"/>
      <c r="M301" s="111"/>
      <c r="N301" s="111"/>
      <c r="O301" s="111"/>
      <c r="P301" s="32"/>
      <c r="Q301" s="33"/>
      <c r="R301" s="34"/>
    </row>
    <row r="302" spans="2:18" x14ac:dyDescent="0.25">
      <c r="B302" s="108"/>
      <c r="C302" s="112" t="s">
        <v>427</v>
      </c>
      <c r="D302" s="194"/>
      <c r="E302" s="194"/>
      <c r="F302" s="194"/>
      <c r="G302" s="110"/>
      <c r="H302" s="110"/>
      <c r="I302" s="111"/>
      <c r="J302" s="111"/>
      <c r="K302" s="110"/>
      <c r="L302" s="110"/>
      <c r="M302" s="111"/>
      <c r="N302" s="111"/>
      <c r="O302" s="111"/>
      <c r="P302" s="32"/>
      <c r="Q302" s="33"/>
      <c r="R302" s="34"/>
    </row>
    <row r="303" spans="2:18" x14ac:dyDescent="0.25">
      <c r="B303" s="108"/>
      <c r="C303" s="109"/>
      <c r="D303" s="109"/>
      <c r="E303" s="110"/>
      <c r="F303" s="110"/>
      <c r="G303" s="110"/>
      <c r="H303" s="110"/>
      <c r="I303" s="111"/>
      <c r="J303" s="111"/>
      <c r="K303" s="110"/>
      <c r="L303" s="110"/>
      <c r="M303" s="111"/>
      <c r="N303" s="111"/>
      <c r="O303" s="111"/>
      <c r="P303" s="32"/>
      <c r="Q303" s="33"/>
      <c r="R303" s="34"/>
    </row>
    <row r="304" spans="2:18" x14ac:dyDescent="0.25">
      <c r="B304" s="108"/>
      <c r="C304" s="109"/>
      <c r="D304" s="193"/>
      <c r="E304" s="193"/>
      <c r="F304" s="193"/>
      <c r="G304" s="110"/>
      <c r="H304" s="110"/>
      <c r="I304" s="111"/>
      <c r="J304" s="111"/>
      <c r="K304" s="110"/>
      <c r="L304" s="110"/>
      <c r="M304" s="111"/>
      <c r="N304" s="111"/>
      <c r="O304" s="111"/>
      <c r="P304" s="32"/>
      <c r="Q304" s="33"/>
      <c r="R304" s="34"/>
    </row>
    <row r="305" spans="2:18" x14ac:dyDescent="0.25">
      <c r="B305" s="108"/>
      <c r="C305" s="112" t="s">
        <v>428</v>
      </c>
      <c r="D305" s="194"/>
      <c r="E305" s="194"/>
      <c r="F305" s="194"/>
      <c r="G305" s="110"/>
      <c r="H305" s="110"/>
      <c r="I305" s="111"/>
      <c r="J305" s="111"/>
      <c r="K305" s="110"/>
      <c r="L305" s="110"/>
      <c r="M305" s="111"/>
      <c r="N305" s="111"/>
      <c r="O305" s="111"/>
      <c r="P305" s="32"/>
      <c r="Q305" s="33"/>
      <c r="R305" s="34"/>
    </row>
    <row r="306" spans="2:18" ht="15.75" thickBot="1" x14ac:dyDescent="0.3">
      <c r="B306" s="113"/>
      <c r="C306" s="114"/>
      <c r="D306" s="114"/>
      <c r="E306" s="115"/>
      <c r="F306" s="115"/>
      <c r="G306" s="115"/>
      <c r="H306" s="115"/>
      <c r="I306" s="116"/>
      <c r="J306" s="116"/>
      <c r="K306" s="115"/>
      <c r="L306" s="115"/>
      <c r="M306" s="116"/>
      <c r="N306" s="116"/>
      <c r="O306" s="116"/>
      <c r="P306" s="35"/>
      <c r="Q306" s="36"/>
      <c r="R306" s="37"/>
    </row>
  </sheetData>
  <autoFilter ref="B5:R5" xr:uid="{2ABCC8A6-AAA0-415F-AF7F-38572B38C574}"/>
  <sortState xmlns:xlrd2="http://schemas.microsoft.com/office/spreadsheetml/2017/richdata2" ref="U8:U28">
    <sortCondition ref="U8:U28"/>
  </sortState>
  <mergeCells count="14">
    <mergeCell ref="D295:F296"/>
    <mergeCell ref="D298:F299"/>
    <mergeCell ref="D301:F302"/>
    <mergeCell ref="D304:F305"/>
    <mergeCell ref="B2:R2"/>
    <mergeCell ref="B3:R3"/>
    <mergeCell ref="B4:B5"/>
    <mergeCell ref="C4:C5"/>
    <mergeCell ref="D4:D5"/>
    <mergeCell ref="E4:E5"/>
    <mergeCell ref="F4:G4"/>
    <mergeCell ref="H4:J4"/>
    <mergeCell ref="K4:N4"/>
    <mergeCell ref="P4:R4"/>
  </mergeCells>
  <phoneticPr fontId="2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E8890-91F8-44E7-917D-200B389AD4A8}">
  <dimension ref="B1:AR235"/>
  <sheetViews>
    <sheetView zoomScale="80" zoomScaleNormal="80" workbookViewId="0">
      <pane ySplit="5" topLeftCell="A6" activePane="bottomLeft" state="frozen"/>
      <selection pane="bottomLeft"/>
    </sheetView>
  </sheetViews>
  <sheetFormatPr defaultRowHeight="15" x14ac:dyDescent="0.25"/>
  <cols>
    <col min="1" max="1" width="3.140625" style="17" customWidth="1"/>
    <col min="2" max="2" width="9.140625" style="41"/>
    <col min="3" max="3" width="27.140625" style="17" customWidth="1"/>
    <col min="4" max="4" width="12.7109375" style="17" customWidth="1"/>
    <col min="5" max="5" width="82.42578125" style="17" customWidth="1"/>
    <col min="6" max="6" width="12.28515625" style="41" customWidth="1"/>
    <col min="7" max="10" width="9.140625" style="41"/>
    <col min="11" max="12" width="12.7109375" style="41" customWidth="1"/>
    <col min="13" max="14" width="9.140625" style="17"/>
    <col min="15" max="15" width="13.5703125" style="41" hidden="1" customWidth="1"/>
    <col min="16" max="16" width="9.140625" style="41" hidden="1" customWidth="1"/>
    <col min="17" max="33" width="9.140625" style="17" hidden="1" customWidth="1"/>
    <col min="34" max="44" width="0" style="17" hidden="1" customWidth="1"/>
    <col min="45" max="16384" width="9.140625" style="17"/>
  </cols>
  <sheetData>
    <row r="1" spans="2:44" ht="15.75" thickBot="1" x14ac:dyDescent="0.3"/>
    <row r="2" spans="2:44" ht="39.950000000000003" customHeight="1" x14ac:dyDescent="0.45">
      <c r="B2" s="197" t="s">
        <v>0</v>
      </c>
      <c r="C2" s="198"/>
      <c r="D2" s="198"/>
      <c r="E2" s="198"/>
      <c r="F2" s="198"/>
      <c r="G2" s="198"/>
      <c r="H2" s="198"/>
      <c r="I2" s="198"/>
      <c r="J2" s="198"/>
      <c r="K2" s="198"/>
      <c r="L2" s="199"/>
    </row>
    <row r="3" spans="2:44" ht="90" customHeight="1" thickBot="1" x14ac:dyDescent="0.3">
      <c r="B3" s="200" t="s">
        <v>430</v>
      </c>
      <c r="C3" s="201"/>
      <c r="D3" s="201"/>
      <c r="E3" s="201"/>
      <c r="F3" s="201"/>
      <c r="G3" s="201"/>
      <c r="H3" s="201"/>
      <c r="I3" s="201"/>
      <c r="J3" s="201"/>
      <c r="K3" s="201"/>
      <c r="L3" s="203"/>
    </row>
    <row r="4" spans="2:44" ht="16.5" customHeight="1" x14ac:dyDescent="0.25">
      <c r="B4" s="204" t="s">
        <v>258</v>
      </c>
      <c r="C4" s="206" t="s">
        <v>259</v>
      </c>
      <c r="D4" s="208" t="s">
        <v>260</v>
      </c>
      <c r="E4" s="210" t="s">
        <v>261</v>
      </c>
      <c r="F4" s="204" t="s">
        <v>262</v>
      </c>
      <c r="G4" s="206"/>
      <c r="H4" s="217" t="s">
        <v>263</v>
      </c>
      <c r="I4" s="220"/>
      <c r="J4" s="220"/>
      <c r="K4" s="220"/>
      <c r="L4" s="221"/>
    </row>
    <row r="5" spans="2:44" ht="33" customHeight="1" thickBot="1" x14ac:dyDescent="0.3">
      <c r="B5" s="205"/>
      <c r="C5" s="207"/>
      <c r="D5" s="209"/>
      <c r="E5" s="211"/>
      <c r="F5" s="9" t="s">
        <v>266</v>
      </c>
      <c r="G5" s="10" t="s">
        <v>267</v>
      </c>
      <c r="H5" s="10" t="s">
        <v>268</v>
      </c>
      <c r="I5" s="10" t="s">
        <v>269</v>
      </c>
      <c r="J5" s="12" t="s">
        <v>270</v>
      </c>
      <c r="K5" s="8" t="s">
        <v>271</v>
      </c>
      <c r="L5" s="179" t="s">
        <v>272</v>
      </c>
      <c r="O5" s="6" t="s">
        <v>276</v>
      </c>
      <c r="P5" s="6" t="s">
        <v>277</v>
      </c>
      <c r="AD5" s="17" t="s">
        <v>278</v>
      </c>
      <c r="AP5" s="6" t="s">
        <v>279</v>
      </c>
      <c r="AQ5" s="17" t="s">
        <v>280</v>
      </c>
    </row>
    <row r="6" spans="2:44" x14ac:dyDescent="0.25">
      <c r="B6" s="43" t="s">
        <v>1</v>
      </c>
      <c r="C6" s="44" t="s">
        <v>2</v>
      </c>
      <c r="D6" s="24"/>
      <c r="E6" s="174" t="s">
        <v>3</v>
      </c>
      <c r="F6" s="43">
        <v>83435</v>
      </c>
      <c r="G6" s="25">
        <v>83450</v>
      </c>
      <c r="H6" s="25">
        <v>14.64</v>
      </c>
      <c r="I6" s="25"/>
      <c r="J6" s="25"/>
      <c r="K6" s="169">
        <v>14.64</v>
      </c>
      <c r="L6" s="180" t="s">
        <v>4</v>
      </c>
      <c r="O6" s="41">
        <f>G6-F6</f>
        <v>15</v>
      </c>
      <c r="P6" s="41" t="str">
        <f>IF(O6=H6,"YES","NO")</f>
        <v>NO</v>
      </c>
      <c r="R6" s="17" t="s">
        <v>282</v>
      </c>
      <c r="Z6" s="17" t="e">
        <f>_xlfn.XLOOKUP(E6,$AD$62:$AD$79,$AG$62:$AG$79)</f>
        <v>#N/A</v>
      </c>
      <c r="AB6" s="17" t="e">
        <f>_xlfn.XLOOKUP(E6,$AQ$6:$AQ$114,$AP$6:$AP$114)</f>
        <v>#N/A</v>
      </c>
      <c r="AP6" s="17" t="s">
        <v>283</v>
      </c>
      <c r="AQ6" s="17" t="s">
        <v>284</v>
      </c>
      <c r="AR6" s="17" t="str">
        <f t="shared" ref="AR6:AR37" si="0">_xlfn.CONCAT(D6," | ",E6," | ","Start Ch ",F6," | ","Length ",H6)</f>
        <v xml:space="preserve"> | Replace concrete pipe &lt;375mm dia. | Start Ch 83435 | Length 14.64</v>
      </c>
    </row>
    <row r="7" spans="2:44" x14ac:dyDescent="0.25">
      <c r="B7" s="43" t="s">
        <v>5</v>
      </c>
      <c r="C7" s="52" t="s">
        <v>2</v>
      </c>
      <c r="D7" s="25"/>
      <c r="E7" s="53" t="s">
        <v>6</v>
      </c>
      <c r="F7" s="43">
        <v>83425</v>
      </c>
      <c r="G7" s="25">
        <v>83430</v>
      </c>
      <c r="H7" s="25">
        <f t="shared" ref="H7:H15" si="1">G7-F7</f>
        <v>5</v>
      </c>
      <c r="I7" s="25">
        <v>2</v>
      </c>
      <c r="J7" s="25"/>
      <c r="K7" s="169">
        <f>H7*I7</f>
        <v>10</v>
      </c>
      <c r="L7" s="180" t="s">
        <v>7</v>
      </c>
      <c r="O7" s="41">
        <f>G7-F7</f>
        <v>5</v>
      </c>
      <c r="P7" s="41" t="str">
        <f>IF(O7=H7,"YES","NO")</f>
        <v>YES</v>
      </c>
      <c r="R7" s="17" t="s">
        <v>282</v>
      </c>
      <c r="Z7" s="17" t="e">
        <f>_xlfn.XLOOKUP(E7,$AD$62:$AD$79,$AG$62:$AG$79)</f>
        <v>#N/A</v>
      </c>
      <c r="AB7" s="17" t="e">
        <f>_xlfn.XLOOKUP(E7,$AQ$6:$AQ$114,$AP$6:$AP$114)</f>
        <v>#N/A</v>
      </c>
      <c r="AP7" s="17" t="s">
        <v>285</v>
      </c>
      <c r="AQ7" s="17" t="s">
        <v>286</v>
      </c>
      <c r="AR7" s="17" t="str">
        <f t="shared" si="0"/>
        <v xml:space="preserve"> | Bitumen spray seal, 2-coat | Start Ch 83425 | Length 5</v>
      </c>
    </row>
    <row r="8" spans="2:44" x14ac:dyDescent="0.25">
      <c r="B8" s="43" t="s">
        <v>8</v>
      </c>
      <c r="C8" s="52" t="s">
        <v>2</v>
      </c>
      <c r="D8" s="25"/>
      <c r="E8" s="53" t="s">
        <v>6</v>
      </c>
      <c r="F8" s="43">
        <v>119710</v>
      </c>
      <c r="G8" s="25">
        <v>119980</v>
      </c>
      <c r="H8" s="25">
        <f t="shared" si="1"/>
        <v>270</v>
      </c>
      <c r="I8" s="25">
        <v>1</v>
      </c>
      <c r="J8" s="25"/>
      <c r="K8" s="169">
        <f>H8*I8</f>
        <v>270</v>
      </c>
      <c r="L8" s="180" t="s">
        <v>7</v>
      </c>
      <c r="O8" s="41">
        <f>G8-F8</f>
        <v>270</v>
      </c>
      <c r="P8" s="41" t="str">
        <f>IF(O8=H8,"YES","NO")</f>
        <v>YES</v>
      </c>
      <c r="R8" s="17" t="s">
        <v>286</v>
      </c>
      <c r="Z8" s="17" t="e">
        <f>_xlfn.XLOOKUP(E8,$AD$62:$AD$79,$AG$62:$AG$79)</f>
        <v>#N/A</v>
      </c>
      <c r="AB8" s="17" t="e">
        <f>_xlfn.XLOOKUP(E8,$AQ$6:$AQ$114,$AP$6:$AP$114)</f>
        <v>#N/A</v>
      </c>
      <c r="AP8" s="17" t="s">
        <v>287</v>
      </c>
      <c r="AQ8" s="17" t="s">
        <v>282</v>
      </c>
      <c r="AR8" s="17" t="str">
        <f t="shared" si="0"/>
        <v xml:space="preserve"> | Bitumen spray seal, 2-coat | Start Ch 119710 | Length 270</v>
      </c>
    </row>
    <row r="9" spans="2:44" ht="17.25" x14ac:dyDescent="0.25">
      <c r="B9" s="43" t="s">
        <v>9</v>
      </c>
      <c r="C9" s="52" t="s">
        <v>2</v>
      </c>
      <c r="D9" s="25"/>
      <c r="E9" s="176" t="s">
        <v>10</v>
      </c>
      <c r="F9" s="43">
        <v>119710</v>
      </c>
      <c r="G9" s="25">
        <v>119980</v>
      </c>
      <c r="H9" s="25">
        <f t="shared" si="1"/>
        <v>270</v>
      </c>
      <c r="I9" s="25">
        <v>1</v>
      </c>
      <c r="J9" s="25">
        <v>0.15</v>
      </c>
      <c r="K9" s="169">
        <f>H9*I9</f>
        <v>270</v>
      </c>
      <c r="L9" s="180" t="s">
        <v>429</v>
      </c>
      <c r="O9" s="41">
        <f>G9-F9</f>
        <v>270</v>
      </c>
      <c r="P9" s="41" t="str">
        <f>IF(O9=H9,"YES","NO")</f>
        <v>YES</v>
      </c>
      <c r="R9" s="17" t="s">
        <v>288</v>
      </c>
      <c r="Z9" s="17" t="e">
        <f>_xlfn.XLOOKUP(E9,$AD$62:$AD$79,$AG$62:$AG$79)</f>
        <v>#N/A</v>
      </c>
      <c r="AB9" s="17" t="e">
        <f>_xlfn.XLOOKUP(E9,$AQ$6:$AQ$114,$AP$6:$AP$114)</f>
        <v>#N/A</v>
      </c>
      <c r="AP9" s="17" t="s">
        <v>289</v>
      </c>
      <c r="AQ9" s="17" t="s">
        <v>288</v>
      </c>
      <c r="AR9" s="17" t="str">
        <f t="shared" si="0"/>
        <v xml:space="preserve"> | Reconstruct unbound granular base. Excludes seal | Start Ch 119710 | Length 270</v>
      </c>
    </row>
    <row r="10" spans="2:44" x14ac:dyDescent="0.25">
      <c r="B10" s="43" t="s">
        <v>11</v>
      </c>
      <c r="C10" s="52" t="s">
        <v>2</v>
      </c>
      <c r="D10" s="25"/>
      <c r="E10" s="53" t="s">
        <v>6</v>
      </c>
      <c r="F10" s="43">
        <v>120530</v>
      </c>
      <c r="G10" s="25">
        <v>120630</v>
      </c>
      <c r="H10" s="25">
        <f t="shared" si="1"/>
        <v>100</v>
      </c>
      <c r="I10" s="25">
        <v>1</v>
      </c>
      <c r="J10" s="25"/>
      <c r="K10" s="169">
        <f>H10*I10</f>
        <v>100</v>
      </c>
      <c r="L10" s="180" t="s">
        <v>7</v>
      </c>
      <c r="AR10" s="17" t="str">
        <f t="shared" si="0"/>
        <v xml:space="preserve"> | Bitumen spray seal, 2-coat | Start Ch 120530 | Length 100</v>
      </c>
    </row>
    <row r="11" spans="2:44" ht="17.25" x14ac:dyDescent="0.25">
      <c r="B11" s="43" t="s">
        <v>12</v>
      </c>
      <c r="C11" s="52" t="s">
        <v>2</v>
      </c>
      <c r="D11" s="25"/>
      <c r="E11" s="53" t="s">
        <v>13</v>
      </c>
      <c r="F11" s="43">
        <v>120540</v>
      </c>
      <c r="G11" s="25">
        <v>120640</v>
      </c>
      <c r="H11" s="25">
        <f t="shared" si="1"/>
        <v>100</v>
      </c>
      <c r="I11" s="25">
        <v>1</v>
      </c>
      <c r="J11" s="25">
        <v>1</v>
      </c>
      <c r="K11" s="170">
        <f>H11*I11*J11</f>
        <v>100</v>
      </c>
      <c r="L11" s="180" t="s">
        <v>292</v>
      </c>
      <c r="AR11" s="17" t="str">
        <f t="shared" si="0"/>
        <v xml:space="preserve"> | Bulk fill - imported | Start Ch 120540 | Length 100</v>
      </c>
    </row>
    <row r="12" spans="2:44" ht="17.25" x14ac:dyDescent="0.25">
      <c r="B12" s="43" t="s">
        <v>14</v>
      </c>
      <c r="C12" s="52" t="s">
        <v>2</v>
      </c>
      <c r="D12" s="25"/>
      <c r="E12" s="176" t="s">
        <v>15</v>
      </c>
      <c r="F12" s="43">
        <v>120530</v>
      </c>
      <c r="G12" s="25">
        <v>120630</v>
      </c>
      <c r="H12" s="25">
        <f t="shared" si="1"/>
        <v>100</v>
      </c>
      <c r="I12" s="25">
        <v>1</v>
      </c>
      <c r="J12" s="25">
        <v>0.15</v>
      </c>
      <c r="K12" s="169">
        <f>H12*I12</f>
        <v>100</v>
      </c>
      <c r="L12" s="180" t="s">
        <v>429</v>
      </c>
      <c r="AR12" s="17" t="str">
        <f t="shared" si="0"/>
        <v xml:space="preserve"> | Reconstruct unbound granular pavement. Excludes seal | Start Ch 120530 | Length 100</v>
      </c>
    </row>
    <row r="13" spans="2:44" ht="17.25" x14ac:dyDescent="0.25">
      <c r="B13" s="43" t="s">
        <v>16</v>
      </c>
      <c r="C13" s="52" t="s">
        <v>2</v>
      </c>
      <c r="D13" s="25"/>
      <c r="E13" s="53" t="s">
        <v>17</v>
      </c>
      <c r="F13" s="43">
        <v>202655</v>
      </c>
      <c r="G13" s="25">
        <v>202735</v>
      </c>
      <c r="H13" s="25">
        <f t="shared" si="1"/>
        <v>80</v>
      </c>
      <c r="I13" s="25">
        <v>2</v>
      </c>
      <c r="J13" s="25">
        <v>1</v>
      </c>
      <c r="K13" s="170">
        <f>H13*I13*J13</f>
        <v>160</v>
      </c>
      <c r="L13" s="180" t="s">
        <v>292</v>
      </c>
      <c r="AR13" s="17" t="str">
        <f t="shared" si="0"/>
        <v xml:space="preserve"> | Bulk excavate surplus material and remove from site | Start Ch 202655 | Length 80</v>
      </c>
    </row>
    <row r="14" spans="2:44" ht="17.25" x14ac:dyDescent="0.25">
      <c r="B14" s="43" t="s">
        <v>18</v>
      </c>
      <c r="C14" s="52" t="s">
        <v>2</v>
      </c>
      <c r="D14" s="25"/>
      <c r="E14" s="53" t="s">
        <v>17</v>
      </c>
      <c r="F14" s="43">
        <v>202755</v>
      </c>
      <c r="G14" s="25">
        <v>202815</v>
      </c>
      <c r="H14" s="25">
        <f t="shared" si="1"/>
        <v>60</v>
      </c>
      <c r="I14" s="25">
        <v>1.5</v>
      </c>
      <c r="J14" s="25">
        <v>0.4</v>
      </c>
      <c r="K14" s="170">
        <f>H14*I14*J14</f>
        <v>36</v>
      </c>
      <c r="L14" s="180" t="s">
        <v>292</v>
      </c>
      <c r="AR14" s="17" t="str">
        <f t="shared" si="0"/>
        <v xml:space="preserve"> | Bulk excavate surplus material and remove from site | Start Ch 202755 | Length 60</v>
      </c>
    </row>
    <row r="15" spans="2:44" ht="17.25" x14ac:dyDescent="0.25">
      <c r="B15" s="43" t="s">
        <v>19</v>
      </c>
      <c r="C15" s="52" t="s">
        <v>2</v>
      </c>
      <c r="D15" s="25"/>
      <c r="E15" s="53" t="s">
        <v>20</v>
      </c>
      <c r="F15" s="43">
        <v>202765</v>
      </c>
      <c r="G15" s="25">
        <v>202770</v>
      </c>
      <c r="H15" s="25">
        <f t="shared" si="1"/>
        <v>5</v>
      </c>
      <c r="I15" s="25">
        <v>1</v>
      </c>
      <c r="J15" s="25">
        <v>0.15</v>
      </c>
      <c r="K15" s="169">
        <f>H15*I15</f>
        <v>5</v>
      </c>
      <c r="L15" s="180" t="s">
        <v>429</v>
      </c>
      <c r="AR15" s="17" t="str">
        <f t="shared" si="0"/>
        <v xml:space="preserve"> | Patch repair - patch local unbound pavement failure (&lt;20m2). Includes 2 coat bitumen seal | Start Ch 202765 | Length 5</v>
      </c>
    </row>
    <row r="16" spans="2:44" x14ac:dyDescent="0.25">
      <c r="B16" s="43" t="s">
        <v>21</v>
      </c>
      <c r="C16" s="52" t="s">
        <v>2</v>
      </c>
      <c r="D16" s="25"/>
      <c r="E16" s="176" t="s">
        <v>22</v>
      </c>
      <c r="F16" s="43">
        <v>202655</v>
      </c>
      <c r="G16" s="25">
        <v>202655</v>
      </c>
      <c r="H16" s="25"/>
      <c r="I16" s="25"/>
      <c r="J16" s="25"/>
      <c r="K16" s="169">
        <v>1</v>
      </c>
      <c r="L16" s="180" t="s">
        <v>23</v>
      </c>
      <c r="AR16" s="17" t="str">
        <f t="shared" si="0"/>
        <v xml:space="preserve"> | Replace sign face only - standard road sign | Start Ch 202655 | Length </v>
      </c>
    </row>
    <row r="17" spans="2:44" x14ac:dyDescent="0.25">
      <c r="B17" s="43" t="s">
        <v>24</v>
      </c>
      <c r="C17" s="52" t="s">
        <v>2</v>
      </c>
      <c r="D17" s="25"/>
      <c r="E17" s="176" t="s">
        <v>22</v>
      </c>
      <c r="F17" s="43">
        <v>202440</v>
      </c>
      <c r="G17" s="25">
        <v>202440</v>
      </c>
      <c r="H17" s="25"/>
      <c r="I17" s="25"/>
      <c r="J17" s="25"/>
      <c r="K17" s="169">
        <v>2</v>
      </c>
      <c r="L17" s="180" t="s">
        <v>23</v>
      </c>
      <c r="AR17" s="17" t="str">
        <f t="shared" si="0"/>
        <v xml:space="preserve"> | Replace sign face only - standard road sign | Start Ch 202440 | Length </v>
      </c>
    </row>
    <row r="18" spans="2:44" ht="17.25" x14ac:dyDescent="0.25">
      <c r="B18" s="43" t="s">
        <v>25</v>
      </c>
      <c r="C18" s="52" t="s">
        <v>2</v>
      </c>
      <c r="D18" s="25"/>
      <c r="E18" s="53" t="s">
        <v>13</v>
      </c>
      <c r="F18" s="43">
        <v>202340</v>
      </c>
      <c r="G18" s="25">
        <v>202370</v>
      </c>
      <c r="H18" s="25">
        <f t="shared" ref="H18:H26" si="2">G18-F18</f>
        <v>30</v>
      </c>
      <c r="I18" s="25">
        <v>2</v>
      </c>
      <c r="J18" s="25">
        <v>0.3</v>
      </c>
      <c r="K18" s="170">
        <f>H18*I18*J18</f>
        <v>18</v>
      </c>
      <c r="L18" s="180" t="s">
        <v>292</v>
      </c>
      <c r="AR18" s="17" t="str">
        <f t="shared" si="0"/>
        <v xml:space="preserve"> | Bulk fill - imported | Start Ch 202340 | Length 30</v>
      </c>
    </row>
    <row r="19" spans="2:44" x14ac:dyDescent="0.25">
      <c r="B19" s="43" t="s">
        <v>26</v>
      </c>
      <c r="C19" s="52" t="s">
        <v>2</v>
      </c>
      <c r="D19" s="25"/>
      <c r="E19" s="53" t="s">
        <v>27</v>
      </c>
      <c r="F19" s="43">
        <v>202340</v>
      </c>
      <c r="G19" s="25">
        <v>202370</v>
      </c>
      <c r="H19" s="25">
        <f t="shared" si="2"/>
        <v>30</v>
      </c>
      <c r="I19" s="25">
        <v>1.5</v>
      </c>
      <c r="J19" s="25">
        <v>0.05</v>
      </c>
      <c r="K19" s="169">
        <f>H19</f>
        <v>30</v>
      </c>
      <c r="L19" s="180" t="s">
        <v>4</v>
      </c>
      <c r="AR19" s="17" t="str">
        <f t="shared" si="0"/>
        <v xml:space="preserve"> | Heavy shoulder grading - incorporating 50mm of imported material | Start Ch 202340 | Length 30</v>
      </c>
    </row>
    <row r="20" spans="2:44" x14ac:dyDescent="0.25">
      <c r="B20" s="43" t="s">
        <v>28</v>
      </c>
      <c r="C20" s="52" t="s">
        <v>2</v>
      </c>
      <c r="D20" s="25"/>
      <c r="E20" s="53" t="s">
        <v>6</v>
      </c>
      <c r="F20" s="43">
        <v>202320</v>
      </c>
      <c r="G20" s="25">
        <v>202350</v>
      </c>
      <c r="H20" s="25">
        <f t="shared" si="2"/>
        <v>30</v>
      </c>
      <c r="I20" s="25">
        <v>9</v>
      </c>
      <c r="J20" s="25"/>
      <c r="K20" s="169">
        <f>H20*I20</f>
        <v>270</v>
      </c>
      <c r="L20" s="180" t="s">
        <v>7</v>
      </c>
      <c r="AR20" s="17" t="str">
        <f t="shared" si="0"/>
        <v xml:space="preserve"> | Bitumen spray seal, 2-coat | Start Ch 202320 | Length 30</v>
      </c>
    </row>
    <row r="21" spans="2:44" x14ac:dyDescent="0.25">
      <c r="B21" s="43" t="s">
        <v>29</v>
      </c>
      <c r="C21" s="52" t="s">
        <v>2</v>
      </c>
      <c r="D21" s="25"/>
      <c r="E21" s="53" t="s">
        <v>6</v>
      </c>
      <c r="F21" s="43">
        <v>202705</v>
      </c>
      <c r="G21" s="25">
        <v>202735</v>
      </c>
      <c r="H21" s="25">
        <f t="shared" si="2"/>
        <v>30</v>
      </c>
      <c r="I21" s="25">
        <v>9</v>
      </c>
      <c r="J21" s="25"/>
      <c r="K21" s="169">
        <f>H21*I21</f>
        <v>270</v>
      </c>
      <c r="L21" s="180" t="s">
        <v>7</v>
      </c>
      <c r="AR21" s="17" t="str">
        <f t="shared" si="0"/>
        <v xml:space="preserve"> | Bitumen spray seal, 2-coat | Start Ch 202705 | Length 30</v>
      </c>
    </row>
    <row r="22" spans="2:44" ht="17.25" x14ac:dyDescent="0.25">
      <c r="B22" s="43" t="s">
        <v>30</v>
      </c>
      <c r="C22" s="52" t="s">
        <v>2</v>
      </c>
      <c r="D22" s="25"/>
      <c r="E22" s="53" t="s">
        <v>31</v>
      </c>
      <c r="F22" s="43">
        <v>202320</v>
      </c>
      <c r="G22" s="25">
        <v>202350</v>
      </c>
      <c r="H22" s="25">
        <f t="shared" si="2"/>
        <v>30</v>
      </c>
      <c r="I22" s="25">
        <v>9</v>
      </c>
      <c r="J22" s="25">
        <v>0.05</v>
      </c>
      <c r="K22" s="169">
        <f>H22*I22</f>
        <v>270</v>
      </c>
      <c r="L22" s="180" t="s">
        <v>429</v>
      </c>
      <c r="AR22" s="17" t="str">
        <f t="shared" si="0"/>
        <v xml:space="preserve"> | In-situ stabilisation - including 50mm corrector. Excludes seal | Start Ch 202320 | Length 30</v>
      </c>
    </row>
    <row r="23" spans="2:44" ht="17.25" x14ac:dyDescent="0.25">
      <c r="B23" s="43" t="s">
        <v>32</v>
      </c>
      <c r="C23" s="52" t="s">
        <v>2</v>
      </c>
      <c r="D23" s="25"/>
      <c r="E23" s="53" t="s">
        <v>31</v>
      </c>
      <c r="F23" s="43">
        <v>202705</v>
      </c>
      <c r="G23" s="25">
        <v>202735</v>
      </c>
      <c r="H23" s="25">
        <f t="shared" si="2"/>
        <v>30</v>
      </c>
      <c r="I23" s="25">
        <v>9</v>
      </c>
      <c r="J23" s="25">
        <v>0.05</v>
      </c>
      <c r="K23" s="169">
        <f>H23*I23</f>
        <v>270</v>
      </c>
      <c r="L23" s="180" t="s">
        <v>429</v>
      </c>
      <c r="AR23" s="17" t="str">
        <f t="shared" si="0"/>
        <v xml:space="preserve"> | In-situ stabilisation - including 50mm corrector. Excludes seal | Start Ch 202705 | Length 30</v>
      </c>
    </row>
    <row r="24" spans="2:44" x14ac:dyDescent="0.25">
      <c r="B24" s="43" t="s">
        <v>33</v>
      </c>
      <c r="C24" s="52" t="s">
        <v>2</v>
      </c>
      <c r="D24" s="25"/>
      <c r="E24" s="176" t="s">
        <v>34</v>
      </c>
      <c r="F24" s="43">
        <v>202755</v>
      </c>
      <c r="G24" s="25">
        <v>202815</v>
      </c>
      <c r="H24" s="25">
        <f t="shared" si="2"/>
        <v>60</v>
      </c>
      <c r="I24" s="25"/>
      <c r="J24" s="25"/>
      <c r="K24" s="169">
        <f>H24</f>
        <v>60</v>
      </c>
      <c r="L24" s="180" t="s">
        <v>4</v>
      </c>
      <c r="AR24" s="17" t="str">
        <f t="shared" si="0"/>
        <v xml:space="preserve"> | Reshape table drain (1 side) | Start Ch 202755 | Length 60</v>
      </c>
    </row>
    <row r="25" spans="2:44" x14ac:dyDescent="0.25">
      <c r="B25" s="43" t="s">
        <v>35</v>
      </c>
      <c r="C25" s="52" t="s">
        <v>2</v>
      </c>
      <c r="D25" s="25"/>
      <c r="E25" s="53" t="s">
        <v>6</v>
      </c>
      <c r="F25" s="43">
        <v>202000</v>
      </c>
      <c r="G25" s="25">
        <v>202076</v>
      </c>
      <c r="H25" s="25">
        <f t="shared" si="2"/>
        <v>76</v>
      </c>
      <c r="I25" s="25">
        <v>9</v>
      </c>
      <c r="J25" s="25"/>
      <c r="K25" s="169">
        <f>H25*I25</f>
        <v>684</v>
      </c>
      <c r="L25" s="180" t="s">
        <v>7</v>
      </c>
      <c r="AR25" s="17" t="str">
        <f t="shared" si="0"/>
        <v xml:space="preserve"> | Bitumen spray seal, 2-coat | Start Ch 202000 | Length 76</v>
      </c>
    </row>
    <row r="26" spans="2:44" ht="17.25" x14ac:dyDescent="0.25">
      <c r="B26" s="43" t="s">
        <v>36</v>
      </c>
      <c r="C26" s="52" t="s">
        <v>2</v>
      </c>
      <c r="D26" s="25"/>
      <c r="E26" s="176" t="s">
        <v>15</v>
      </c>
      <c r="F26" s="43">
        <v>202000</v>
      </c>
      <c r="G26" s="25">
        <v>202076</v>
      </c>
      <c r="H26" s="25">
        <f t="shared" si="2"/>
        <v>76</v>
      </c>
      <c r="I26" s="25">
        <v>9</v>
      </c>
      <c r="J26" s="25">
        <v>0.15</v>
      </c>
      <c r="K26" s="169">
        <f>H26*I26</f>
        <v>684</v>
      </c>
      <c r="L26" s="180" t="s">
        <v>429</v>
      </c>
      <c r="AR26" s="17" t="str">
        <f t="shared" si="0"/>
        <v xml:space="preserve"> | Reconstruct unbound granular pavement. Excludes seal | Start Ch 202000 | Length 76</v>
      </c>
    </row>
    <row r="27" spans="2:44" x14ac:dyDescent="0.25">
      <c r="B27" s="43" t="s">
        <v>37</v>
      </c>
      <c r="C27" s="52" t="s">
        <v>2</v>
      </c>
      <c r="D27" s="25"/>
      <c r="E27" s="176" t="s">
        <v>38</v>
      </c>
      <c r="F27" s="43">
        <v>203140</v>
      </c>
      <c r="G27" s="25">
        <v>203140</v>
      </c>
      <c r="H27" s="25"/>
      <c r="I27" s="25"/>
      <c r="J27" s="25"/>
      <c r="K27" s="169">
        <v>2</v>
      </c>
      <c r="L27" s="180" t="s">
        <v>23</v>
      </c>
      <c r="AR27" s="17" t="str">
        <f t="shared" si="0"/>
        <v xml:space="preserve"> | Replace guide posts or markers | Start Ch 203140 | Length </v>
      </c>
    </row>
    <row r="28" spans="2:44" ht="17.25" x14ac:dyDescent="0.25">
      <c r="B28" s="43" t="s">
        <v>39</v>
      </c>
      <c r="C28" s="52" t="s">
        <v>2</v>
      </c>
      <c r="D28" s="25"/>
      <c r="E28" s="176" t="s">
        <v>40</v>
      </c>
      <c r="F28" s="43">
        <v>203090</v>
      </c>
      <c r="G28" s="25">
        <v>203140</v>
      </c>
      <c r="H28" s="25">
        <f>G28-F28</f>
        <v>50</v>
      </c>
      <c r="I28" s="25">
        <v>3</v>
      </c>
      <c r="J28" s="25">
        <v>0.3</v>
      </c>
      <c r="K28" s="169">
        <f>H28*I28*J28</f>
        <v>45</v>
      </c>
      <c r="L28" s="180" t="s">
        <v>292</v>
      </c>
      <c r="AR28" s="17" t="str">
        <f t="shared" si="0"/>
        <v xml:space="preserve"> | Rock protection | Start Ch 203090 | Length 50</v>
      </c>
    </row>
    <row r="29" spans="2:44" x14ac:dyDescent="0.25">
      <c r="B29" s="43" t="s">
        <v>41</v>
      </c>
      <c r="C29" s="52" t="s">
        <v>2</v>
      </c>
      <c r="D29" s="25"/>
      <c r="E29" s="53" t="s">
        <v>6</v>
      </c>
      <c r="F29" s="43">
        <v>203010</v>
      </c>
      <c r="G29" s="25">
        <v>203130</v>
      </c>
      <c r="H29" s="25">
        <f>G29-F29</f>
        <v>120</v>
      </c>
      <c r="I29" s="25">
        <v>8</v>
      </c>
      <c r="J29" s="25"/>
      <c r="K29" s="169">
        <f>H29*I29</f>
        <v>960</v>
      </c>
      <c r="L29" s="180" t="s">
        <v>7</v>
      </c>
      <c r="AR29" s="17" t="str">
        <f t="shared" si="0"/>
        <v xml:space="preserve"> | Bitumen spray seal, 2-coat | Start Ch 203010 | Length 120</v>
      </c>
    </row>
    <row r="30" spans="2:44" ht="17.25" x14ac:dyDescent="0.25">
      <c r="B30" s="43" t="s">
        <v>42</v>
      </c>
      <c r="C30" s="52" t="s">
        <v>2</v>
      </c>
      <c r="D30" s="25"/>
      <c r="E30" s="53" t="s">
        <v>31</v>
      </c>
      <c r="F30" s="43">
        <v>203010</v>
      </c>
      <c r="G30" s="25">
        <v>203130</v>
      </c>
      <c r="H30" s="25">
        <f>G30-F30</f>
        <v>120</v>
      </c>
      <c r="I30" s="25">
        <v>8</v>
      </c>
      <c r="J30" s="25">
        <v>0.05</v>
      </c>
      <c r="K30" s="169">
        <f>H30*I30</f>
        <v>960</v>
      </c>
      <c r="L30" s="180" t="s">
        <v>429</v>
      </c>
      <c r="AR30" s="17" t="str">
        <f t="shared" si="0"/>
        <v xml:space="preserve"> | In-situ stabilisation - including 50mm corrector. Excludes seal | Start Ch 203010 | Length 120</v>
      </c>
    </row>
    <row r="31" spans="2:44" x14ac:dyDescent="0.25">
      <c r="B31" s="43" t="s">
        <v>43</v>
      </c>
      <c r="C31" s="52" t="s">
        <v>2</v>
      </c>
      <c r="D31" s="25"/>
      <c r="E31" s="176" t="s">
        <v>38</v>
      </c>
      <c r="F31" s="43">
        <v>204540</v>
      </c>
      <c r="G31" s="25">
        <v>204540</v>
      </c>
      <c r="H31" s="25"/>
      <c r="I31" s="25"/>
      <c r="J31" s="25"/>
      <c r="K31" s="169">
        <v>1</v>
      </c>
      <c r="L31" s="180" t="s">
        <v>23</v>
      </c>
      <c r="AR31" s="17" t="str">
        <f t="shared" si="0"/>
        <v xml:space="preserve"> | Replace guide posts or markers | Start Ch 204540 | Length </v>
      </c>
    </row>
    <row r="32" spans="2:44" x14ac:dyDescent="0.25">
      <c r="B32" s="43" t="s">
        <v>44</v>
      </c>
      <c r="C32" s="52" t="s">
        <v>2</v>
      </c>
      <c r="D32" s="25"/>
      <c r="E32" s="176" t="s">
        <v>45</v>
      </c>
      <c r="F32" s="43">
        <v>36880</v>
      </c>
      <c r="G32" s="25">
        <v>36880</v>
      </c>
      <c r="H32" s="25"/>
      <c r="I32" s="25"/>
      <c r="J32" s="25"/>
      <c r="K32" s="169">
        <v>1</v>
      </c>
      <c r="L32" s="180" t="s">
        <v>23</v>
      </c>
      <c r="AR32" s="17" t="str">
        <f t="shared" si="0"/>
        <v xml:space="preserve"> | Repair road signage | Start Ch 36880 | Length </v>
      </c>
    </row>
    <row r="33" spans="2:44" x14ac:dyDescent="0.25">
      <c r="B33" s="43" t="s">
        <v>46</v>
      </c>
      <c r="C33" s="52" t="s">
        <v>2</v>
      </c>
      <c r="D33" s="25"/>
      <c r="E33" s="53" t="s">
        <v>27</v>
      </c>
      <c r="F33" s="43">
        <v>37605</v>
      </c>
      <c r="G33" s="25">
        <v>37655</v>
      </c>
      <c r="H33" s="25">
        <f>G33-F33</f>
        <v>50</v>
      </c>
      <c r="I33" s="25">
        <v>1.5</v>
      </c>
      <c r="J33" s="25">
        <v>0.05</v>
      </c>
      <c r="K33" s="169">
        <f>H33</f>
        <v>50</v>
      </c>
      <c r="L33" s="180" t="s">
        <v>4</v>
      </c>
      <c r="AR33" s="17" t="str">
        <f t="shared" si="0"/>
        <v xml:space="preserve"> | Heavy shoulder grading - incorporating 50mm of imported material | Start Ch 37605 | Length 50</v>
      </c>
    </row>
    <row r="34" spans="2:44" ht="17.25" x14ac:dyDescent="0.25">
      <c r="B34" s="43" t="s">
        <v>47</v>
      </c>
      <c r="C34" s="52" t="s">
        <v>2</v>
      </c>
      <c r="D34" s="25"/>
      <c r="E34" s="53" t="s">
        <v>13</v>
      </c>
      <c r="F34" s="43">
        <v>40975</v>
      </c>
      <c r="G34" s="25">
        <v>41015</v>
      </c>
      <c r="H34" s="25">
        <f>G34-F34</f>
        <v>40</v>
      </c>
      <c r="I34" s="25">
        <v>1.5</v>
      </c>
      <c r="J34" s="25">
        <v>0.6</v>
      </c>
      <c r="K34" s="170">
        <f>H34*I34*J34</f>
        <v>36</v>
      </c>
      <c r="L34" s="180" t="s">
        <v>292</v>
      </c>
      <c r="AR34" s="17" t="str">
        <f t="shared" si="0"/>
        <v xml:space="preserve"> | Bulk fill - imported | Start Ch 40975 | Length 40</v>
      </c>
    </row>
    <row r="35" spans="2:44" x14ac:dyDescent="0.25">
      <c r="B35" s="43" t="s">
        <v>48</v>
      </c>
      <c r="C35" s="52" t="s">
        <v>2</v>
      </c>
      <c r="D35" s="25"/>
      <c r="E35" s="53" t="s">
        <v>27</v>
      </c>
      <c r="F35" s="43">
        <v>40955</v>
      </c>
      <c r="G35" s="25">
        <v>41005</v>
      </c>
      <c r="H35" s="25">
        <f>G35-F35</f>
        <v>50</v>
      </c>
      <c r="I35" s="25">
        <v>1.5</v>
      </c>
      <c r="J35" s="25">
        <v>0.05</v>
      </c>
      <c r="K35" s="169">
        <f>H35</f>
        <v>50</v>
      </c>
      <c r="L35" s="180" t="s">
        <v>4</v>
      </c>
      <c r="AR35" s="17" t="str">
        <f t="shared" si="0"/>
        <v xml:space="preserve"> | Heavy shoulder grading - incorporating 50mm of imported material | Start Ch 40955 | Length 50</v>
      </c>
    </row>
    <row r="36" spans="2:44" x14ac:dyDescent="0.25">
      <c r="B36" s="43" t="s">
        <v>49</v>
      </c>
      <c r="C36" s="52" t="s">
        <v>2</v>
      </c>
      <c r="D36" s="25"/>
      <c r="E36" s="176" t="s">
        <v>38</v>
      </c>
      <c r="F36" s="43">
        <v>40955</v>
      </c>
      <c r="G36" s="25">
        <v>40955</v>
      </c>
      <c r="H36" s="25"/>
      <c r="I36" s="25"/>
      <c r="J36" s="25"/>
      <c r="K36" s="169">
        <v>3</v>
      </c>
      <c r="L36" s="180" t="s">
        <v>23</v>
      </c>
      <c r="AR36" s="17" t="str">
        <f t="shared" si="0"/>
        <v xml:space="preserve"> | Replace guide posts or markers | Start Ch 40955 | Length </v>
      </c>
    </row>
    <row r="37" spans="2:44" ht="17.25" x14ac:dyDescent="0.25">
      <c r="B37" s="43" t="s">
        <v>50</v>
      </c>
      <c r="C37" s="52" t="s">
        <v>2</v>
      </c>
      <c r="D37" s="25"/>
      <c r="E37" s="53" t="s">
        <v>17</v>
      </c>
      <c r="F37" s="43">
        <v>41790</v>
      </c>
      <c r="G37" s="25">
        <v>41820</v>
      </c>
      <c r="H37" s="25">
        <f t="shared" ref="H37:H42" si="3">G37-F37</f>
        <v>30</v>
      </c>
      <c r="I37" s="25">
        <v>2</v>
      </c>
      <c r="J37" s="25">
        <v>0.1</v>
      </c>
      <c r="K37" s="170">
        <f>H37*I37*J37</f>
        <v>6</v>
      </c>
      <c r="L37" s="180" t="s">
        <v>292</v>
      </c>
      <c r="AR37" s="17" t="str">
        <f t="shared" si="0"/>
        <v xml:space="preserve"> | Bulk excavate surplus material and remove from site | Start Ch 41790 | Length 30</v>
      </c>
    </row>
    <row r="38" spans="2:44" x14ac:dyDescent="0.25">
      <c r="B38" s="43" t="s">
        <v>51</v>
      </c>
      <c r="C38" s="52" t="s">
        <v>2</v>
      </c>
      <c r="D38" s="25"/>
      <c r="E38" s="53" t="s">
        <v>27</v>
      </c>
      <c r="F38" s="43">
        <v>43355</v>
      </c>
      <c r="G38" s="25">
        <v>43445</v>
      </c>
      <c r="H38" s="25">
        <f t="shared" si="3"/>
        <v>90</v>
      </c>
      <c r="I38" s="25">
        <v>1.5</v>
      </c>
      <c r="J38" s="25">
        <v>0.05</v>
      </c>
      <c r="K38" s="169">
        <f>H38</f>
        <v>90</v>
      </c>
      <c r="L38" s="180" t="s">
        <v>4</v>
      </c>
      <c r="AR38" s="17" t="str">
        <f t="shared" ref="AR38:AR69" si="4">_xlfn.CONCAT(D38," | ",E38," | ","Start Ch ",F38," | ","Length ",H38)</f>
        <v xml:space="preserve"> | Heavy shoulder grading - incorporating 50mm of imported material | Start Ch 43355 | Length 90</v>
      </c>
    </row>
    <row r="39" spans="2:44" ht="17.25" x14ac:dyDescent="0.25">
      <c r="B39" s="43" t="s">
        <v>52</v>
      </c>
      <c r="C39" s="52" t="s">
        <v>2</v>
      </c>
      <c r="D39" s="25"/>
      <c r="E39" s="176" t="s">
        <v>40</v>
      </c>
      <c r="F39" s="43">
        <v>44860</v>
      </c>
      <c r="G39" s="25">
        <v>44862</v>
      </c>
      <c r="H39" s="25">
        <f t="shared" si="3"/>
        <v>2</v>
      </c>
      <c r="I39" s="25">
        <v>8</v>
      </c>
      <c r="J39" s="25">
        <v>0.3</v>
      </c>
      <c r="K39" s="169">
        <f>H39*I39*J39</f>
        <v>4.8</v>
      </c>
      <c r="L39" s="180" t="s">
        <v>292</v>
      </c>
      <c r="AR39" s="17" t="str">
        <f t="shared" si="4"/>
        <v xml:space="preserve"> | Rock protection | Start Ch 44860 | Length 2</v>
      </c>
    </row>
    <row r="40" spans="2:44" ht="17.25" x14ac:dyDescent="0.25">
      <c r="B40" s="43" t="s">
        <v>53</v>
      </c>
      <c r="C40" s="52" t="s">
        <v>2</v>
      </c>
      <c r="D40" s="25"/>
      <c r="E40" s="53" t="s">
        <v>54</v>
      </c>
      <c r="F40" s="43">
        <v>44865</v>
      </c>
      <c r="G40" s="25">
        <v>44867</v>
      </c>
      <c r="H40" s="25">
        <f t="shared" si="3"/>
        <v>2</v>
      </c>
      <c r="I40" s="25">
        <v>1</v>
      </c>
      <c r="J40" s="25">
        <v>0.5</v>
      </c>
      <c r="K40" s="169">
        <f>H40*I40*J40</f>
        <v>1</v>
      </c>
      <c r="L40" s="180" t="s">
        <v>292</v>
      </c>
      <c r="AR40" s="17" t="str">
        <f t="shared" si="4"/>
        <v xml:space="preserve"> | Clear mixed debris and remove from site | Start Ch 44865 | Length 2</v>
      </c>
    </row>
    <row r="41" spans="2:44" x14ac:dyDescent="0.25">
      <c r="B41" s="43" t="s">
        <v>55</v>
      </c>
      <c r="C41" s="52" t="s">
        <v>2</v>
      </c>
      <c r="D41" s="25"/>
      <c r="E41" s="176" t="s">
        <v>34</v>
      </c>
      <c r="F41" s="43">
        <v>52455</v>
      </c>
      <c r="G41" s="25">
        <v>52605</v>
      </c>
      <c r="H41" s="25">
        <f t="shared" si="3"/>
        <v>150</v>
      </c>
      <c r="I41" s="25"/>
      <c r="J41" s="25"/>
      <c r="K41" s="169">
        <f>H41</f>
        <v>150</v>
      </c>
      <c r="L41" s="180" t="s">
        <v>4</v>
      </c>
      <c r="AR41" s="17" t="str">
        <f t="shared" si="4"/>
        <v xml:space="preserve"> | Reshape table drain (1 side) | Start Ch 52455 | Length 150</v>
      </c>
    </row>
    <row r="42" spans="2:44" ht="17.25" x14ac:dyDescent="0.25">
      <c r="B42" s="43" t="s">
        <v>56</v>
      </c>
      <c r="C42" s="52" t="s">
        <v>2</v>
      </c>
      <c r="D42" s="25"/>
      <c r="E42" s="53" t="s">
        <v>17</v>
      </c>
      <c r="F42" s="43">
        <v>52505</v>
      </c>
      <c r="G42" s="25">
        <v>52555</v>
      </c>
      <c r="H42" s="25">
        <f t="shared" si="3"/>
        <v>50</v>
      </c>
      <c r="I42" s="25">
        <v>6</v>
      </c>
      <c r="J42" s="25">
        <v>0.3</v>
      </c>
      <c r="K42" s="170">
        <f>H42*I42*J42</f>
        <v>90</v>
      </c>
      <c r="L42" s="180" t="s">
        <v>292</v>
      </c>
      <c r="AR42" s="17" t="str">
        <f t="shared" si="4"/>
        <v xml:space="preserve"> | Bulk excavate surplus material and remove from site | Start Ch 52505 | Length 50</v>
      </c>
    </row>
    <row r="43" spans="2:44" x14ac:dyDescent="0.25">
      <c r="B43" s="43" t="s">
        <v>57</v>
      </c>
      <c r="C43" s="52" t="s">
        <v>2</v>
      </c>
      <c r="D43" s="25"/>
      <c r="E43" s="176" t="s">
        <v>38</v>
      </c>
      <c r="F43" s="43">
        <v>53860</v>
      </c>
      <c r="G43" s="25">
        <v>53860</v>
      </c>
      <c r="H43" s="25"/>
      <c r="I43" s="25"/>
      <c r="J43" s="25"/>
      <c r="K43" s="169">
        <v>1</v>
      </c>
      <c r="L43" s="180" t="s">
        <v>23</v>
      </c>
      <c r="AR43" s="17" t="str">
        <f t="shared" si="4"/>
        <v xml:space="preserve"> | Replace guide posts or markers | Start Ch 53860 | Length </v>
      </c>
    </row>
    <row r="44" spans="2:44" x14ac:dyDescent="0.25">
      <c r="B44" s="43" t="s">
        <v>58</v>
      </c>
      <c r="C44" s="52" t="s">
        <v>2</v>
      </c>
      <c r="D44" s="25"/>
      <c r="E44" s="53" t="s">
        <v>27</v>
      </c>
      <c r="F44" s="43">
        <v>55405</v>
      </c>
      <c r="G44" s="25">
        <v>55475</v>
      </c>
      <c r="H44" s="25">
        <f t="shared" ref="H44:H55" si="5">G44-F44</f>
        <v>70</v>
      </c>
      <c r="I44" s="25">
        <v>1.5</v>
      </c>
      <c r="J44" s="25">
        <v>0.05</v>
      </c>
      <c r="K44" s="169">
        <f>H44</f>
        <v>70</v>
      </c>
      <c r="L44" s="180" t="s">
        <v>4</v>
      </c>
      <c r="AR44" s="17" t="str">
        <f t="shared" si="4"/>
        <v xml:space="preserve"> | Heavy shoulder grading - incorporating 50mm of imported material | Start Ch 55405 | Length 70</v>
      </c>
    </row>
    <row r="45" spans="2:44" ht="17.25" x14ac:dyDescent="0.25">
      <c r="B45" s="43" t="s">
        <v>59</v>
      </c>
      <c r="C45" s="52" t="s">
        <v>2</v>
      </c>
      <c r="D45" s="25"/>
      <c r="E45" s="53" t="s">
        <v>13</v>
      </c>
      <c r="F45" s="43">
        <v>55435</v>
      </c>
      <c r="G45" s="25">
        <v>55465</v>
      </c>
      <c r="H45" s="25">
        <f t="shared" si="5"/>
        <v>30</v>
      </c>
      <c r="I45" s="25">
        <v>3</v>
      </c>
      <c r="J45" s="25">
        <v>0.2</v>
      </c>
      <c r="K45" s="170">
        <f>H45*I45*J45</f>
        <v>18</v>
      </c>
      <c r="L45" s="180" t="s">
        <v>292</v>
      </c>
      <c r="AR45" s="17" t="str">
        <f t="shared" si="4"/>
        <v xml:space="preserve"> | Bulk fill - imported | Start Ch 55435 | Length 30</v>
      </c>
    </row>
    <row r="46" spans="2:44" ht="17.25" x14ac:dyDescent="0.25">
      <c r="B46" s="43" t="s">
        <v>60</v>
      </c>
      <c r="C46" s="52" t="s">
        <v>2</v>
      </c>
      <c r="D46" s="25"/>
      <c r="E46" s="53" t="s">
        <v>17</v>
      </c>
      <c r="F46" s="43">
        <v>57250</v>
      </c>
      <c r="G46" s="25">
        <v>57310</v>
      </c>
      <c r="H46" s="25">
        <f t="shared" si="5"/>
        <v>60</v>
      </c>
      <c r="I46" s="25">
        <v>5</v>
      </c>
      <c r="J46" s="25">
        <v>0.3</v>
      </c>
      <c r="K46" s="170">
        <f>H46*I46*J46</f>
        <v>90</v>
      </c>
      <c r="L46" s="180" t="s">
        <v>292</v>
      </c>
      <c r="AR46" s="17" t="str">
        <f t="shared" si="4"/>
        <v xml:space="preserve"> | Bulk excavate surplus material and remove from site | Start Ch 57250 | Length 60</v>
      </c>
    </row>
    <row r="47" spans="2:44" ht="17.25" x14ac:dyDescent="0.25">
      <c r="B47" s="43" t="s">
        <v>61</v>
      </c>
      <c r="C47" s="52" t="s">
        <v>2</v>
      </c>
      <c r="D47" s="25"/>
      <c r="E47" s="176" t="s">
        <v>40</v>
      </c>
      <c r="F47" s="43">
        <v>57945</v>
      </c>
      <c r="G47" s="25">
        <v>57955</v>
      </c>
      <c r="H47" s="25">
        <f t="shared" si="5"/>
        <v>10</v>
      </c>
      <c r="I47" s="25">
        <v>2</v>
      </c>
      <c r="J47" s="25">
        <v>1.2</v>
      </c>
      <c r="K47" s="169">
        <f>H47*I47*J47</f>
        <v>24</v>
      </c>
      <c r="L47" s="180" t="s">
        <v>292</v>
      </c>
      <c r="AR47" s="17" t="str">
        <f t="shared" si="4"/>
        <v xml:space="preserve"> | Rock protection | Start Ch 57945 | Length 10</v>
      </c>
    </row>
    <row r="48" spans="2:44" x14ac:dyDescent="0.25">
      <c r="B48" s="43" t="s">
        <v>62</v>
      </c>
      <c r="C48" s="52" t="s">
        <v>2</v>
      </c>
      <c r="D48" s="25"/>
      <c r="E48" s="53" t="s">
        <v>27</v>
      </c>
      <c r="F48" s="43">
        <v>57945</v>
      </c>
      <c r="G48" s="25">
        <v>57995</v>
      </c>
      <c r="H48" s="25">
        <f t="shared" si="5"/>
        <v>50</v>
      </c>
      <c r="I48" s="25">
        <v>1.5</v>
      </c>
      <c r="J48" s="25">
        <v>0.05</v>
      </c>
      <c r="K48" s="169">
        <f>H48</f>
        <v>50</v>
      </c>
      <c r="L48" s="180" t="s">
        <v>4</v>
      </c>
      <c r="AR48" s="17" t="str">
        <f t="shared" si="4"/>
        <v xml:space="preserve"> | Heavy shoulder grading - incorporating 50mm of imported material | Start Ch 57945 | Length 50</v>
      </c>
    </row>
    <row r="49" spans="2:44" ht="17.25" x14ac:dyDescent="0.25">
      <c r="B49" s="43" t="s">
        <v>63</v>
      </c>
      <c r="C49" s="52" t="s">
        <v>2</v>
      </c>
      <c r="D49" s="25"/>
      <c r="E49" s="53" t="s">
        <v>13</v>
      </c>
      <c r="F49" s="43">
        <v>57955</v>
      </c>
      <c r="G49" s="25">
        <v>57995</v>
      </c>
      <c r="H49" s="25">
        <f t="shared" si="5"/>
        <v>40</v>
      </c>
      <c r="I49" s="25">
        <v>4</v>
      </c>
      <c r="J49" s="25">
        <v>0.4</v>
      </c>
      <c r="K49" s="170">
        <f>H49*I49*J49</f>
        <v>64</v>
      </c>
      <c r="L49" s="180" t="s">
        <v>292</v>
      </c>
      <c r="AR49" s="17" t="str">
        <f t="shared" si="4"/>
        <v xml:space="preserve"> | Bulk fill - imported | Start Ch 57955 | Length 40</v>
      </c>
    </row>
    <row r="50" spans="2:44" x14ac:dyDescent="0.25">
      <c r="B50" s="43" t="s">
        <v>64</v>
      </c>
      <c r="C50" s="52" t="s">
        <v>2</v>
      </c>
      <c r="D50" s="25"/>
      <c r="E50" s="53" t="s">
        <v>27</v>
      </c>
      <c r="F50" s="43">
        <v>60850</v>
      </c>
      <c r="G50" s="25">
        <v>60900</v>
      </c>
      <c r="H50" s="25">
        <f t="shared" si="5"/>
        <v>50</v>
      </c>
      <c r="I50" s="25">
        <v>1.5</v>
      </c>
      <c r="J50" s="25">
        <v>0.05</v>
      </c>
      <c r="K50" s="169">
        <f>H50</f>
        <v>50</v>
      </c>
      <c r="L50" s="180" t="s">
        <v>4</v>
      </c>
      <c r="AR50" s="17" t="str">
        <f t="shared" si="4"/>
        <v xml:space="preserve"> | Heavy shoulder grading - incorporating 50mm of imported material | Start Ch 60850 | Length 50</v>
      </c>
    </row>
    <row r="51" spans="2:44" ht="17.25" x14ac:dyDescent="0.25">
      <c r="B51" s="43" t="s">
        <v>65</v>
      </c>
      <c r="C51" s="52" t="s">
        <v>2</v>
      </c>
      <c r="D51" s="25"/>
      <c r="E51" s="53" t="s">
        <v>20</v>
      </c>
      <c r="F51" s="43">
        <v>60890</v>
      </c>
      <c r="G51" s="25">
        <v>60900</v>
      </c>
      <c r="H51" s="25">
        <f t="shared" si="5"/>
        <v>10</v>
      </c>
      <c r="I51" s="25">
        <v>1</v>
      </c>
      <c r="J51" s="25">
        <v>0.15</v>
      </c>
      <c r="K51" s="169">
        <f>H51*I51</f>
        <v>10</v>
      </c>
      <c r="L51" s="180" t="s">
        <v>429</v>
      </c>
      <c r="AR51" s="17" t="str">
        <f t="shared" si="4"/>
        <v xml:space="preserve"> | Patch repair - patch local unbound pavement failure (&lt;20m2). Includes 2 coat bitumen seal | Start Ch 60890 | Length 10</v>
      </c>
    </row>
    <row r="52" spans="2:44" x14ac:dyDescent="0.25">
      <c r="B52" s="43" t="s">
        <v>66</v>
      </c>
      <c r="C52" s="52" t="s">
        <v>2</v>
      </c>
      <c r="D52" s="25"/>
      <c r="E52" s="53" t="s">
        <v>27</v>
      </c>
      <c r="F52" s="43">
        <v>60920</v>
      </c>
      <c r="G52" s="25">
        <v>61000</v>
      </c>
      <c r="H52" s="25">
        <f t="shared" si="5"/>
        <v>80</v>
      </c>
      <c r="I52" s="25">
        <v>1.5</v>
      </c>
      <c r="J52" s="25">
        <v>0.05</v>
      </c>
      <c r="K52" s="169">
        <f>H52</f>
        <v>80</v>
      </c>
      <c r="L52" s="180" t="s">
        <v>4</v>
      </c>
      <c r="AR52" s="17" t="str">
        <f t="shared" si="4"/>
        <v xml:space="preserve"> | Heavy shoulder grading - incorporating 50mm of imported material | Start Ch 60920 | Length 80</v>
      </c>
    </row>
    <row r="53" spans="2:44" ht="17.25" x14ac:dyDescent="0.25">
      <c r="B53" s="43" t="s">
        <v>67</v>
      </c>
      <c r="C53" s="52" t="s">
        <v>2</v>
      </c>
      <c r="D53" s="25"/>
      <c r="E53" s="53" t="s">
        <v>54</v>
      </c>
      <c r="F53" s="43">
        <v>60965</v>
      </c>
      <c r="G53" s="25">
        <v>60970</v>
      </c>
      <c r="H53" s="25">
        <f t="shared" si="5"/>
        <v>5</v>
      </c>
      <c r="I53" s="25">
        <v>1</v>
      </c>
      <c r="J53" s="25">
        <v>1.2</v>
      </c>
      <c r="K53" s="169">
        <f>H53*I53*J53</f>
        <v>6</v>
      </c>
      <c r="L53" s="180" t="s">
        <v>292</v>
      </c>
      <c r="AR53" s="17" t="str">
        <f t="shared" si="4"/>
        <v xml:space="preserve"> | Clear mixed debris and remove from site | Start Ch 60965 | Length 5</v>
      </c>
    </row>
    <row r="54" spans="2:44" ht="17.25" x14ac:dyDescent="0.25">
      <c r="B54" s="43" t="s">
        <v>68</v>
      </c>
      <c r="C54" s="52" t="s">
        <v>2</v>
      </c>
      <c r="D54" s="25"/>
      <c r="E54" s="53" t="s">
        <v>54</v>
      </c>
      <c r="F54" s="43">
        <v>61085</v>
      </c>
      <c r="G54" s="25">
        <v>61095</v>
      </c>
      <c r="H54" s="25">
        <f t="shared" si="5"/>
        <v>10</v>
      </c>
      <c r="I54" s="25">
        <v>1</v>
      </c>
      <c r="J54" s="168">
        <v>0.1</v>
      </c>
      <c r="K54" s="169">
        <f>H54*I54*J54</f>
        <v>1</v>
      </c>
      <c r="L54" s="180" t="s">
        <v>292</v>
      </c>
      <c r="AR54" s="17" t="str">
        <f t="shared" si="4"/>
        <v xml:space="preserve"> | Clear mixed debris and remove from site | Start Ch 61085 | Length 10</v>
      </c>
    </row>
    <row r="55" spans="2:44" ht="17.25" x14ac:dyDescent="0.25">
      <c r="B55" s="43" t="s">
        <v>69</v>
      </c>
      <c r="C55" s="52" t="s">
        <v>2</v>
      </c>
      <c r="D55" s="25"/>
      <c r="E55" s="53" t="s">
        <v>13</v>
      </c>
      <c r="F55" s="43">
        <v>61100</v>
      </c>
      <c r="G55" s="25">
        <v>61105</v>
      </c>
      <c r="H55" s="25">
        <f t="shared" si="5"/>
        <v>5</v>
      </c>
      <c r="I55" s="25">
        <v>1</v>
      </c>
      <c r="J55" s="25">
        <v>0.5</v>
      </c>
      <c r="K55" s="170">
        <f>H55*I55*J55</f>
        <v>2.5</v>
      </c>
      <c r="L55" s="180" t="s">
        <v>292</v>
      </c>
      <c r="O55" s="41">
        <f t="shared" ref="O55:O69" si="6">G55-F55</f>
        <v>5</v>
      </c>
      <c r="P55" s="41" t="str">
        <f t="shared" ref="P55:P69" si="7">IF(O55=H55,"YES","NO")</f>
        <v>YES</v>
      </c>
      <c r="R55" s="17" t="s">
        <v>295</v>
      </c>
      <c r="Z55" s="17" t="e">
        <f t="shared" ref="Z55:Z69" si="8">_xlfn.XLOOKUP(E55,$AD$62:$AD$79,$AG$62:$AG$79)</f>
        <v>#N/A</v>
      </c>
      <c r="AB55" s="17" t="e">
        <f t="shared" ref="AB55:AB69" si="9">_xlfn.XLOOKUP(E55,$AQ$6:$AQ$114,$AP$6:$AP$114)</f>
        <v>#N/A</v>
      </c>
      <c r="AP55" s="17" t="s">
        <v>296</v>
      </c>
      <c r="AQ55" s="17" t="s">
        <v>297</v>
      </c>
      <c r="AR55" s="17" t="str">
        <f t="shared" si="4"/>
        <v xml:space="preserve"> | Bulk fill - imported | Start Ch 61100 | Length 5</v>
      </c>
    </row>
    <row r="56" spans="2:44" x14ac:dyDescent="0.25">
      <c r="B56" s="43" t="s">
        <v>70</v>
      </c>
      <c r="C56" s="52" t="s">
        <v>2</v>
      </c>
      <c r="D56" s="25"/>
      <c r="E56" s="176" t="s">
        <v>38</v>
      </c>
      <c r="F56" s="43">
        <v>61095</v>
      </c>
      <c r="G56" s="25">
        <v>61095</v>
      </c>
      <c r="H56" s="25"/>
      <c r="I56" s="25"/>
      <c r="J56" s="25"/>
      <c r="K56" s="169">
        <v>1</v>
      </c>
      <c r="L56" s="180" t="s">
        <v>23</v>
      </c>
      <c r="O56" s="41">
        <f t="shared" si="6"/>
        <v>0</v>
      </c>
      <c r="P56" s="41" t="str">
        <f t="shared" si="7"/>
        <v>YES</v>
      </c>
      <c r="R56" s="17" t="s">
        <v>288</v>
      </c>
      <c r="Z56" s="17" t="e">
        <f t="shared" si="8"/>
        <v>#N/A</v>
      </c>
      <c r="AB56" s="17" t="e">
        <f t="shared" si="9"/>
        <v>#N/A</v>
      </c>
      <c r="AP56" s="17" t="s">
        <v>298</v>
      </c>
      <c r="AQ56" s="17" t="s">
        <v>299</v>
      </c>
      <c r="AR56" s="17" t="str">
        <f t="shared" si="4"/>
        <v xml:space="preserve"> | Replace guide posts or markers | Start Ch 61095 | Length </v>
      </c>
    </row>
    <row r="57" spans="2:44" x14ac:dyDescent="0.25">
      <c r="B57" s="43" t="s">
        <v>71</v>
      </c>
      <c r="C57" s="52" t="s">
        <v>2</v>
      </c>
      <c r="D57" s="25"/>
      <c r="E57" s="53" t="s">
        <v>27</v>
      </c>
      <c r="F57" s="43">
        <v>61395</v>
      </c>
      <c r="G57" s="25">
        <v>61445</v>
      </c>
      <c r="H57" s="25">
        <f>G57-F57</f>
        <v>50</v>
      </c>
      <c r="I57" s="25">
        <v>1.5</v>
      </c>
      <c r="J57" s="25">
        <v>0.05</v>
      </c>
      <c r="K57" s="169">
        <f>H57</f>
        <v>50</v>
      </c>
      <c r="L57" s="180" t="s">
        <v>4</v>
      </c>
      <c r="O57" s="41">
        <f t="shared" si="6"/>
        <v>50</v>
      </c>
      <c r="P57" s="41" t="str">
        <f t="shared" si="7"/>
        <v>YES</v>
      </c>
      <c r="R57" s="17" t="s">
        <v>288</v>
      </c>
      <c r="Z57" s="17" t="e">
        <f t="shared" si="8"/>
        <v>#N/A</v>
      </c>
      <c r="AB57" s="17" t="e">
        <f t="shared" si="9"/>
        <v>#N/A</v>
      </c>
      <c r="AP57" s="17" t="s">
        <v>300</v>
      </c>
      <c r="AQ57" s="17" t="s">
        <v>301</v>
      </c>
      <c r="AR57" s="17" t="str">
        <f t="shared" si="4"/>
        <v xml:space="preserve"> | Heavy shoulder grading - incorporating 50mm of imported material | Start Ch 61395 | Length 50</v>
      </c>
    </row>
    <row r="58" spans="2:44" ht="17.25" x14ac:dyDescent="0.25">
      <c r="B58" s="43" t="s">
        <v>72</v>
      </c>
      <c r="C58" s="52" t="s">
        <v>2</v>
      </c>
      <c r="D58" s="25"/>
      <c r="E58" s="53" t="s">
        <v>13</v>
      </c>
      <c r="F58" s="43">
        <v>61640</v>
      </c>
      <c r="G58" s="25">
        <v>61670</v>
      </c>
      <c r="H58" s="25">
        <f>G58-F58</f>
        <v>30</v>
      </c>
      <c r="I58" s="25">
        <v>1.5</v>
      </c>
      <c r="J58" s="25">
        <v>0.2</v>
      </c>
      <c r="K58" s="170">
        <f>H58*I58*J58</f>
        <v>9</v>
      </c>
      <c r="L58" s="180" t="s">
        <v>292</v>
      </c>
      <c r="O58" s="41">
        <f t="shared" si="6"/>
        <v>30</v>
      </c>
      <c r="P58" s="41" t="str">
        <f t="shared" si="7"/>
        <v>YES</v>
      </c>
      <c r="R58" s="17" t="s">
        <v>288</v>
      </c>
      <c r="Z58" s="17" t="e">
        <f t="shared" si="8"/>
        <v>#N/A</v>
      </c>
      <c r="AB58" s="17" t="e">
        <f t="shared" si="9"/>
        <v>#N/A</v>
      </c>
      <c r="AP58" s="17" t="s">
        <v>302</v>
      </c>
      <c r="AQ58" s="17" t="s">
        <v>303</v>
      </c>
      <c r="AR58" s="17" t="str">
        <f t="shared" si="4"/>
        <v xml:space="preserve"> | Bulk fill - imported | Start Ch 61640 | Length 30</v>
      </c>
    </row>
    <row r="59" spans="2:44" x14ac:dyDescent="0.25">
      <c r="B59" s="43" t="s">
        <v>73</v>
      </c>
      <c r="C59" s="52" t="s">
        <v>2</v>
      </c>
      <c r="D59" s="25"/>
      <c r="E59" s="53" t="s">
        <v>27</v>
      </c>
      <c r="F59" s="43">
        <v>62605</v>
      </c>
      <c r="G59" s="25">
        <v>62655</v>
      </c>
      <c r="H59" s="25">
        <f>G59-F59</f>
        <v>50</v>
      </c>
      <c r="I59" s="25">
        <v>1.5</v>
      </c>
      <c r="J59" s="25">
        <v>0.05</v>
      </c>
      <c r="K59" s="169">
        <f>H59</f>
        <v>50</v>
      </c>
      <c r="L59" s="180" t="s">
        <v>4</v>
      </c>
      <c r="O59" s="41">
        <f t="shared" si="6"/>
        <v>50</v>
      </c>
      <c r="P59" s="41" t="str">
        <f t="shared" si="7"/>
        <v>YES</v>
      </c>
      <c r="R59" s="17" t="s">
        <v>306</v>
      </c>
      <c r="Z59" s="17" t="e">
        <f t="shared" si="8"/>
        <v>#N/A</v>
      </c>
      <c r="AB59" s="17" t="e">
        <f t="shared" si="9"/>
        <v>#N/A</v>
      </c>
      <c r="AP59" s="17" t="s">
        <v>307</v>
      </c>
      <c r="AQ59" s="17" t="s">
        <v>308</v>
      </c>
      <c r="AR59" s="17" t="str">
        <f t="shared" si="4"/>
        <v xml:space="preserve"> | Heavy shoulder grading - incorporating 50mm of imported material | Start Ch 62605 | Length 50</v>
      </c>
    </row>
    <row r="60" spans="2:44" x14ac:dyDescent="0.25">
      <c r="B60" s="43" t="s">
        <v>74</v>
      </c>
      <c r="C60" s="52" t="s">
        <v>2</v>
      </c>
      <c r="D60" s="25"/>
      <c r="E60" s="176" t="s">
        <v>38</v>
      </c>
      <c r="F60" s="43">
        <v>62605</v>
      </c>
      <c r="G60" s="25">
        <v>62605</v>
      </c>
      <c r="H60" s="25"/>
      <c r="I60" s="25"/>
      <c r="J60" s="25"/>
      <c r="K60" s="169">
        <v>1</v>
      </c>
      <c r="L60" s="180" t="s">
        <v>23</v>
      </c>
      <c r="O60" s="41">
        <f t="shared" si="6"/>
        <v>0</v>
      </c>
      <c r="P60" s="41" t="str">
        <f t="shared" si="7"/>
        <v>YES</v>
      </c>
      <c r="R60" s="17" t="s">
        <v>282</v>
      </c>
      <c r="Z60" s="17" t="e">
        <f t="shared" si="8"/>
        <v>#N/A</v>
      </c>
      <c r="AB60" s="17" t="e">
        <f t="shared" si="9"/>
        <v>#N/A</v>
      </c>
      <c r="AP60" s="17" t="s">
        <v>309</v>
      </c>
      <c r="AQ60" s="17" t="s">
        <v>310</v>
      </c>
      <c r="AR60" s="17" t="str">
        <f t="shared" si="4"/>
        <v xml:space="preserve"> | Replace guide posts or markers | Start Ch 62605 | Length </v>
      </c>
    </row>
    <row r="61" spans="2:44" x14ac:dyDescent="0.25">
      <c r="B61" s="43" t="s">
        <v>75</v>
      </c>
      <c r="C61" s="52" t="s">
        <v>2</v>
      </c>
      <c r="D61" s="25"/>
      <c r="E61" s="53" t="s">
        <v>27</v>
      </c>
      <c r="F61" s="43">
        <v>63390</v>
      </c>
      <c r="G61" s="25">
        <v>63460</v>
      </c>
      <c r="H61" s="25">
        <f t="shared" ref="H61:H69" si="10">G61-F61</f>
        <v>70</v>
      </c>
      <c r="I61" s="25">
        <v>1.5</v>
      </c>
      <c r="J61" s="25">
        <v>0.05</v>
      </c>
      <c r="K61" s="169">
        <f>H61</f>
        <v>70</v>
      </c>
      <c r="L61" s="180" t="s">
        <v>4</v>
      </c>
      <c r="O61" s="41">
        <f t="shared" si="6"/>
        <v>70</v>
      </c>
      <c r="P61" s="41" t="str">
        <f t="shared" si="7"/>
        <v>YES</v>
      </c>
      <c r="R61" s="17" t="s">
        <v>284</v>
      </c>
      <c r="Z61" s="17" t="e">
        <f t="shared" si="8"/>
        <v>#N/A</v>
      </c>
      <c r="AB61" s="17" t="e">
        <f t="shared" si="9"/>
        <v>#N/A</v>
      </c>
      <c r="AP61" s="17" t="s">
        <v>311</v>
      </c>
      <c r="AQ61" s="17" t="s">
        <v>312</v>
      </c>
      <c r="AR61" s="17" t="str">
        <f t="shared" si="4"/>
        <v xml:space="preserve"> | Heavy shoulder grading - incorporating 50mm of imported material | Start Ch 63390 | Length 70</v>
      </c>
    </row>
    <row r="62" spans="2:44" ht="17.25" x14ac:dyDescent="0.25">
      <c r="B62" s="43" t="s">
        <v>76</v>
      </c>
      <c r="C62" s="52" t="s">
        <v>2</v>
      </c>
      <c r="D62" s="25"/>
      <c r="E62" s="53" t="s">
        <v>13</v>
      </c>
      <c r="F62" s="43">
        <v>64015</v>
      </c>
      <c r="G62" s="25">
        <v>64075</v>
      </c>
      <c r="H62" s="25">
        <f t="shared" si="10"/>
        <v>60</v>
      </c>
      <c r="I62" s="25">
        <v>3</v>
      </c>
      <c r="J62" s="25">
        <v>0.5</v>
      </c>
      <c r="K62" s="170">
        <f>H62*I62*J62</f>
        <v>90</v>
      </c>
      <c r="L62" s="180" t="s">
        <v>292</v>
      </c>
      <c r="O62" s="41">
        <f t="shared" si="6"/>
        <v>60</v>
      </c>
      <c r="P62" s="41" t="str">
        <f t="shared" si="7"/>
        <v>YES</v>
      </c>
      <c r="R62" s="17" t="s">
        <v>282</v>
      </c>
      <c r="Z62" s="17" t="e">
        <f t="shared" si="8"/>
        <v>#N/A</v>
      </c>
      <c r="AB62" s="17" t="e">
        <f t="shared" si="9"/>
        <v>#N/A</v>
      </c>
      <c r="AD62" s="17" t="s">
        <v>313</v>
      </c>
      <c r="AF62" s="17" t="s">
        <v>314</v>
      </c>
      <c r="AG62" s="17" t="s">
        <v>315</v>
      </c>
      <c r="AP62" s="17" t="s">
        <v>316</v>
      </c>
      <c r="AQ62" s="17" t="s">
        <v>317</v>
      </c>
      <c r="AR62" s="17" t="str">
        <f t="shared" si="4"/>
        <v xml:space="preserve"> | Bulk fill - imported | Start Ch 64015 | Length 60</v>
      </c>
    </row>
    <row r="63" spans="2:44" ht="17.25" x14ac:dyDescent="0.25">
      <c r="B63" s="43" t="s">
        <v>77</v>
      </c>
      <c r="C63" s="52" t="s">
        <v>2</v>
      </c>
      <c r="D63" s="25"/>
      <c r="E63" s="176" t="s">
        <v>40</v>
      </c>
      <c r="F63" s="43">
        <v>64015</v>
      </c>
      <c r="G63" s="25">
        <v>64075</v>
      </c>
      <c r="H63" s="25">
        <f t="shared" si="10"/>
        <v>60</v>
      </c>
      <c r="I63" s="25">
        <v>3</v>
      </c>
      <c r="J63" s="25">
        <v>0.3</v>
      </c>
      <c r="K63" s="169">
        <f>H63*I63*J63</f>
        <v>54</v>
      </c>
      <c r="L63" s="180" t="s">
        <v>292</v>
      </c>
      <c r="O63" s="41">
        <f t="shared" si="6"/>
        <v>60</v>
      </c>
      <c r="P63" s="41" t="str">
        <f t="shared" si="7"/>
        <v>YES</v>
      </c>
      <c r="R63" s="17" t="s">
        <v>286</v>
      </c>
      <c r="Z63" s="17" t="e">
        <f t="shared" si="8"/>
        <v>#N/A</v>
      </c>
      <c r="AB63" s="17" t="e">
        <f t="shared" si="9"/>
        <v>#N/A</v>
      </c>
      <c r="AD63" s="17" t="s">
        <v>318</v>
      </c>
      <c r="AF63" s="17" t="s">
        <v>319</v>
      </c>
      <c r="AG63" s="17" t="s">
        <v>320</v>
      </c>
      <c r="AP63" s="17" t="s">
        <v>321</v>
      </c>
      <c r="AQ63" s="17" t="s">
        <v>322</v>
      </c>
      <c r="AR63" s="17" t="str">
        <f t="shared" si="4"/>
        <v xml:space="preserve"> | Rock protection | Start Ch 64015 | Length 60</v>
      </c>
    </row>
    <row r="64" spans="2:44" x14ac:dyDescent="0.25">
      <c r="B64" s="43" t="s">
        <v>78</v>
      </c>
      <c r="C64" s="52" t="s">
        <v>2</v>
      </c>
      <c r="D64" s="25"/>
      <c r="E64" s="176" t="s">
        <v>34</v>
      </c>
      <c r="F64" s="43">
        <v>64600</v>
      </c>
      <c r="G64" s="25">
        <v>64680</v>
      </c>
      <c r="H64" s="25">
        <f t="shared" si="10"/>
        <v>80</v>
      </c>
      <c r="I64" s="25"/>
      <c r="J64" s="25"/>
      <c r="K64" s="169">
        <f>H64</f>
        <v>80</v>
      </c>
      <c r="L64" s="180" t="s">
        <v>4</v>
      </c>
      <c r="O64" s="41">
        <f t="shared" si="6"/>
        <v>80</v>
      </c>
      <c r="P64" s="41" t="str">
        <f t="shared" si="7"/>
        <v>YES</v>
      </c>
      <c r="R64" s="17" t="s">
        <v>323</v>
      </c>
      <c r="Z64" s="17" t="e">
        <f t="shared" si="8"/>
        <v>#N/A</v>
      </c>
      <c r="AB64" s="17" t="e">
        <f t="shared" si="9"/>
        <v>#N/A</v>
      </c>
      <c r="AD64" s="17" t="s">
        <v>324</v>
      </c>
      <c r="AF64" s="17" t="s">
        <v>325</v>
      </c>
      <c r="AG64" s="17" t="s">
        <v>326</v>
      </c>
      <c r="AP64" s="17" t="s">
        <v>327</v>
      </c>
      <c r="AQ64" s="17" t="s">
        <v>328</v>
      </c>
      <c r="AR64" s="17" t="str">
        <f t="shared" si="4"/>
        <v xml:space="preserve"> | Reshape table drain (1 side) | Start Ch 64600 | Length 80</v>
      </c>
    </row>
    <row r="65" spans="2:44" x14ac:dyDescent="0.25">
      <c r="B65" s="43" t="s">
        <v>79</v>
      </c>
      <c r="C65" s="52" t="s">
        <v>2</v>
      </c>
      <c r="D65" s="25"/>
      <c r="E65" s="53" t="s">
        <v>27</v>
      </c>
      <c r="F65" s="43">
        <v>64635</v>
      </c>
      <c r="G65" s="25">
        <v>64695</v>
      </c>
      <c r="H65" s="25">
        <f t="shared" si="10"/>
        <v>60</v>
      </c>
      <c r="I65" s="25">
        <v>1.5</v>
      </c>
      <c r="J65" s="25">
        <v>0.05</v>
      </c>
      <c r="K65" s="169">
        <f>H65</f>
        <v>60</v>
      </c>
      <c r="L65" s="180" t="s">
        <v>4</v>
      </c>
      <c r="O65" s="41">
        <f t="shared" si="6"/>
        <v>60</v>
      </c>
      <c r="P65" s="41" t="str">
        <f t="shared" si="7"/>
        <v>YES</v>
      </c>
      <c r="R65" s="17" t="s">
        <v>286</v>
      </c>
      <c r="Z65" s="17" t="e">
        <f t="shared" si="8"/>
        <v>#N/A</v>
      </c>
      <c r="AB65" s="17" t="e">
        <f t="shared" si="9"/>
        <v>#N/A</v>
      </c>
      <c r="AD65" s="17" t="s">
        <v>330</v>
      </c>
      <c r="AF65" s="17" t="s">
        <v>331</v>
      </c>
      <c r="AG65" s="17" t="s">
        <v>323</v>
      </c>
      <c r="AP65" s="17" t="s">
        <v>332</v>
      </c>
      <c r="AQ65" s="17" t="s">
        <v>333</v>
      </c>
      <c r="AR65" s="17" t="str">
        <f t="shared" si="4"/>
        <v xml:space="preserve"> | Heavy shoulder grading - incorporating 50mm of imported material | Start Ch 64635 | Length 60</v>
      </c>
    </row>
    <row r="66" spans="2:44" ht="17.25" x14ac:dyDescent="0.25">
      <c r="B66" s="43" t="s">
        <v>80</v>
      </c>
      <c r="C66" s="52" t="s">
        <v>2</v>
      </c>
      <c r="D66" s="25"/>
      <c r="E66" s="53" t="s">
        <v>20</v>
      </c>
      <c r="F66" s="43">
        <v>64635</v>
      </c>
      <c r="G66" s="25">
        <v>64645</v>
      </c>
      <c r="H66" s="25">
        <f t="shared" si="10"/>
        <v>10</v>
      </c>
      <c r="I66" s="25">
        <v>1</v>
      </c>
      <c r="J66" s="25">
        <v>0.15</v>
      </c>
      <c r="K66" s="169">
        <f>H66*I66</f>
        <v>10</v>
      </c>
      <c r="L66" s="180" t="s">
        <v>429</v>
      </c>
      <c r="O66" s="41">
        <f t="shared" si="6"/>
        <v>10</v>
      </c>
      <c r="P66" s="41" t="str">
        <f t="shared" si="7"/>
        <v>YES</v>
      </c>
      <c r="R66" s="17" t="s">
        <v>282</v>
      </c>
      <c r="Z66" s="17" t="e">
        <f t="shared" si="8"/>
        <v>#N/A</v>
      </c>
      <c r="AB66" s="17" t="e">
        <f t="shared" si="9"/>
        <v>#N/A</v>
      </c>
      <c r="AD66" s="17" t="s">
        <v>334</v>
      </c>
      <c r="AF66" s="17" t="s">
        <v>335</v>
      </c>
      <c r="AG66" s="17" t="s">
        <v>336</v>
      </c>
      <c r="AP66" s="17" t="s">
        <v>337</v>
      </c>
      <c r="AQ66" s="17" t="s">
        <v>315</v>
      </c>
      <c r="AR66" s="17" t="str">
        <f t="shared" si="4"/>
        <v xml:space="preserve"> | Patch repair - patch local unbound pavement failure (&lt;20m2). Includes 2 coat bitumen seal | Start Ch 64635 | Length 10</v>
      </c>
    </row>
    <row r="67" spans="2:44" ht="17.25" x14ac:dyDescent="0.25">
      <c r="B67" s="43" t="s">
        <v>81</v>
      </c>
      <c r="C67" s="52" t="s">
        <v>2</v>
      </c>
      <c r="D67" s="25"/>
      <c r="E67" s="53" t="s">
        <v>13</v>
      </c>
      <c r="F67" s="43">
        <v>64645</v>
      </c>
      <c r="G67" s="25">
        <v>64695</v>
      </c>
      <c r="H67" s="25">
        <f t="shared" si="10"/>
        <v>50</v>
      </c>
      <c r="I67" s="25">
        <v>1.5</v>
      </c>
      <c r="J67" s="25">
        <v>0.3</v>
      </c>
      <c r="K67" s="170">
        <f>H67*I67*J67</f>
        <v>22.5</v>
      </c>
      <c r="L67" s="180" t="s">
        <v>292</v>
      </c>
      <c r="O67" s="41">
        <f t="shared" si="6"/>
        <v>50</v>
      </c>
      <c r="P67" s="41" t="str">
        <f t="shared" si="7"/>
        <v>YES</v>
      </c>
      <c r="R67" s="17" t="s">
        <v>286</v>
      </c>
      <c r="Z67" s="17" t="e">
        <f t="shared" si="8"/>
        <v>#N/A</v>
      </c>
      <c r="AB67" s="17" t="e">
        <f t="shared" si="9"/>
        <v>#N/A</v>
      </c>
      <c r="AD67" s="17" t="s">
        <v>338</v>
      </c>
      <c r="AF67" s="17" t="s">
        <v>339</v>
      </c>
      <c r="AG67" s="17" t="s">
        <v>340</v>
      </c>
      <c r="AP67" s="17" t="s">
        <v>341</v>
      </c>
      <c r="AQ67" s="17" t="s">
        <v>342</v>
      </c>
      <c r="AR67" s="17" t="str">
        <f t="shared" si="4"/>
        <v xml:space="preserve"> | Bulk fill - imported | Start Ch 64645 | Length 50</v>
      </c>
    </row>
    <row r="68" spans="2:44" x14ac:dyDescent="0.25">
      <c r="B68" s="43" t="s">
        <v>82</v>
      </c>
      <c r="C68" s="52" t="s">
        <v>2</v>
      </c>
      <c r="D68" s="25"/>
      <c r="E68" s="53" t="s">
        <v>6</v>
      </c>
      <c r="F68" s="43">
        <v>74685</v>
      </c>
      <c r="G68" s="25">
        <v>74715</v>
      </c>
      <c r="H68" s="25">
        <f t="shared" si="10"/>
        <v>30</v>
      </c>
      <c r="I68" s="25">
        <v>2</v>
      </c>
      <c r="J68" s="25"/>
      <c r="K68" s="169">
        <f>H68*I68</f>
        <v>60</v>
      </c>
      <c r="L68" s="180" t="s">
        <v>7</v>
      </c>
      <c r="O68" s="41">
        <f t="shared" si="6"/>
        <v>30</v>
      </c>
      <c r="P68" s="41" t="str">
        <f t="shared" si="7"/>
        <v>YES</v>
      </c>
      <c r="R68" s="17" t="s">
        <v>288</v>
      </c>
      <c r="Z68" s="17" t="e">
        <f t="shared" si="8"/>
        <v>#N/A</v>
      </c>
      <c r="AB68" s="17" t="e">
        <f t="shared" si="9"/>
        <v>#N/A</v>
      </c>
      <c r="AD68" s="17" t="s">
        <v>343</v>
      </c>
      <c r="AF68" s="17" t="s">
        <v>344</v>
      </c>
      <c r="AG68" s="17" t="s">
        <v>345</v>
      </c>
      <c r="AP68" s="17" t="s">
        <v>346</v>
      </c>
      <c r="AQ68" s="17" t="s">
        <v>347</v>
      </c>
      <c r="AR68" s="17" t="str">
        <f t="shared" si="4"/>
        <v xml:space="preserve"> | Bitumen spray seal, 2-coat | Start Ch 74685 | Length 30</v>
      </c>
    </row>
    <row r="69" spans="2:44" ht="17.25" x14ac:dyDescent="0.25">
      <c r="B69" s="43" t="s">
        <v>83</v>
      </c>
      <c r="C69" s="52" t="s">
        <v>2</v>
      </c>
      <c r="D69" s="25"/>
      <c r="E69" s="53" t="s">
        <v>31</v>
      </c>
      <c r="F69" s="43">
        <v>74685</v>
      </c>
      <c r="G69" s="25">
        <v>74715</v>
      </c>
      <c r="H69" s="25">
        <f t="shared" si="10"/>
        <v>30</v>
      </c>
      <c r="I69" s="25">
        <v>2</v>
      </c>
      <c r="J69" s="25">
        <v>0.05</v>
      </c>
      <c r="K69" s="169">
        <f>H69*I69</f>
        <v>60</v>
      </c>
      <c r="L69" s="180" t="s">
        <v>429</v>
      </c>
      <c r="O69" s="41">
        <f t="shared" si="6"/>
        <v>30</v>
      </c>
      <c r="P69" s="41" t="str">
        <f t="shared" si="7"/>
        <v>YES</v>
      </c>
      <c r="R69" s="17" t="s">
        <v>288</v>
      </c>
      <c r="Z69" s="17" t="e">
        <f t="shared" si="8"/>
        <v>#N/A</v>
      </c>
      <c r="AB69" s="17" t="e">
        <f t="shared" si="9"/>
        <v>#N/A</v>
      </c>
      <c r="AD69" s="17" t="s">
        <v>349</v>
      </c>
      <c r="AF69" s="17" t="s">
        <v>350</v>
      </c>
      <c r="AG69" s="17" t="s">
        <v>303</v>
      </c>
      <c r="AP69" s="17" t="s">
        <v>351</v>
      </c>
      <c r="AQ69" s="17" t="s">
        <v>352</v>
      </c>
      <c r="AR69" s="17" t="str">
        <f t="shared" si="4"/>
        <v xml:space="preserve"> | In-situ stabilisation - including 50mm corrector. Excludes seal | Start Ch 74685 | Length 30</v>
      </c>
    </row>
    <row r="70" spans="2:44" x14ac:dyDescent="0.25">
      <c r="B70" s="43" t="s">
        <v>84</v>
      </c>
      <c r="C70" s="52" t="s">
        <v>2</v>
      </c>
      <c r="D70" s="25"/>
      <c r="E70" s="176" t="s">
        <v>38</v>
      </c>
      <c r="F70" s="43">
        <v>75295</v>
      </c>
      <c r="G70" s="25">
        <v>75295</v>
      </c>
      <c r="H70" s="25"/>
      <c r="I70" s="25"/>
      <c r="J70" s="25"/>
      <c r="K70" s="169">
        <v>1</v>
      </c>
      <c r="L70" s="180" t="s">
        <v>23</v>
      </c>
      <c r="AR70" s="17" t="str">
        <f t="shared" ref="AR70:AR101" si="11">_xlfn.CONCAT(D70," | ",E70," | ","Start Ch ",F70," | ","Length ",H70)</f>
        <v xml:space="preserve"> | Replace guide posts or markers | Start Ch 75295 | Length </v>
      </c>
    </row>
    <row r="71" spans="2:44" ht="17.25" x14ac:dyDescent="0.25">
      <c r="B71" s="43" t="s">
        <v>85</v>
      </c>
      <c r="C71" s="52" t="s">
        <v>2</v>
      </c>
      <c r="D71" s="25"/>
      <c r="E71" s="53" t="s">
        <v>20</v>
      </c>
      <c r="F71" s="43">
        <v>75410</v>
      </c>
      <c r="G71" s="25">
        <v>75450</v>
      </c>
      <c r="H71" s="25">
        <f>G71-F71</f>
        <v>40</v>
      </c>
      <c r="I71" s="25">
        <v>1.5</v>
      </c>
      <c r="J71" s="25">
        <v>0.15</v>
      </c>
      <c r="K71" s="169">
        <f>H71*I71</f>
        <v>60</v>
      </c>
      <c r="L71" s="180" t="s">
        <v>429</v>
      </c>
      <c r="AR71" s="17" t="str">
        <f t="shared" si="11"/>
        <v xml:space="preserve"> | Patch repair - patch local unbound pavement failure (&lt;20m2). Includes 2 coat bitumen seal | Start Ch 75410 | Length 40</v>
      </c>
    </row>
    <row r="72" spans="2:44" x14ac:dyDescent="0.25">
      <c r="B72" s="43" t="s">
        <v>86</v>
      </c>
      <c r="C72" s="52" t="s">
        <v>2</v>
      </c>
      <c r="D72" s="25"/>
      <c r="E72" s="176" t="s">
        <v>38</v>
      </c>
      <c r="F72" s="43">
        <v>75425</v>
      </c>
      <c r="G72" s="25">
        <v>75425</v>
      </c>
      <c r="H72" s="25"/>
      <c r="I72" s="25"/>
      <c r="J72" s="25"/>
      <c r="K72" s="169">
        <v>1</v>
      </c>
      <c r="L72" s="180" t="s">
        <v>23</v>
      </c>
      <c r="O72" s="41">
        <f t="shared" ref="O72:O89" si="12">G72-F72</f>
        <v>0</v>
      </c>
      <c r="P72" s="41" t="str">
        <f t="shared" ref="P72:P89" si="13">IF(O72=H72,"YES","NO")</f>
        <v>YES</v>
      </c>
      <c r="R72" s="17" t="s">
        <v>306</v>
      </c>
      <c r="Z72" s="17" t="e">
        <f t="shared" ref="Z72:Z89" si="14">_xlfn.XLOOKUP(E72,$AD$62:$AD$79,$AG$62:$AG$79)</f>
        <v>#N/A</v>
      </c>
      <c r="AB72" s="17" t="e">
        <f t="shared" ref="AB72:AB89" si="15">_xlfn.XLOOKUP(E72,$AQ$6:$AQ$114,$AP$6:$AP$114)</f>
        <v>#N/A</v>
      </c>
      <c r="AD72" s="17" t="s">
        <v>355</v>
      </c>
      <c r="AF72" s="17" t="s">
        <v>356</v>
      </c>
      <c r="AG72" s="17" t="s">
        <v>353</v>
      </c>
      <c r="AP72" s="17" t="s">
        <v>357</v>
      </c>
      <c r="AQ72" s="17" t="s">
        <v>320</v>
      </c>
      <c r="AR72" s="17" t="str">
        <f t="shared" si="11"/>
        <v xml:space="preserve"> | Replace guide posts or markers | Start Ch 75425 | Length </v>
      </c>
    </row>
    <row r="73" spans="2:44" x14ac:dyDescent="0.25">
      <c r="B73" s="43" t="s">
        <v>87</v>
      </c>
      <c r="C73" s="52" t="s">
        <v>2</v>
      </c>
      <c r="D73" s="25"/>
      <c r="E73" s="53" t="s">
        <v>6</v>
      </c>
      <c r="F73" s="43">
        <v>75535</v>
      </c>
      <c r="G73" s="25">
        <v>75640</v>
      </c>
      <c r="H73" s="25">
        <f>G73-F73</f>
        <v>105</v>
      </c>
      <c r="I73" s="25">
        <v>1.5</v>
      </c>
      <c r="J73" s="25"/>
      <c r="K73" s="169">
        <f>H73*I73</f>
        <v>157.5</v>
      </c>
      <c r="L73" s="180" t="s">
        <v>7</v>
      </c>
      <c r="O73" s="41">
        <f t="shared" si="12"/>
        <v>105</v>
      </c>
      <c r="P73" s="41" t="str">
        <f t="shared" si="13"/>
        <v>YES</v>
      </c>
      <c r="R73" s="17" t="s">
        <v>288</v>
      </c>
      <c r="Z73" s="17" t="e">
        <f t="shared" si="14"/>
        <v>#N/A</v>
      </c>
      <c r="AB73" s="17" t="e">
        <f t="shared" si="15"/>
        <v>#N/A</v>
      </c>
      <c r="AD73" s="17" t="s">
        <v>358</v>
      </c>
      <c r="AF73" s="17" t="s">
        <v>359</v>
      </c>
      <c r="AG73" s="17" t="s">
        <v>310</v>
      </c>
      <c r="AP73" s="17" t="s">
        <v>360</v>
      </c>
      <c r="AQ73" s="17" t="s">
        <v>326</v>
      </c>
      <c r="AR73" s="17" t="str">
        <f t="shared" si="11"/>
        <v xml:space="preserve"> | Bitumen spray seal, 2-coat | Start Ch 75535 | Length 105</v>
      </c>
    </row>
    <row r="74" spans="2:44" ht="17.25" x14ac:dyDescent="0.25">
      <c r="B74" s="43" t="s">
        <v>88</v>
      </c>
      <c r="C74" s="52" t="s">
        <v>2</v>
      </c>
      <c r="D74" s="25"/>
      <c r="E74" s="53" t="s">
        <v>31</v>
      </c>
      <c r="F74" s="43">
        <v>75535</v>
      </c>
      <c r="G74" s="25">
        <v>75640</v>
      </c>
      <c r="H74" s="169">
        <f>G74-F74</f>
        <v>105</v>
      </c>
      <c r="I74" s="25">
        <v>1.5</v>
      </c>
      <c r="J74" s="25">
        <v>0.05</v>
      </c>
      <c r="K74" s="169">
        <f>H74*I74</f>
        <v>157.5</v>
      </c>
      <c r="L74" s="180" t="s">
        <v>429</v>
      </c>
      <c r="O74" s="41">
        <f t="shared" si="12"/>
        <v>105</v>
      </c>
      <c r="P74" s="41" t="str">
        <f t="shared" si="13"/>
        <v>YES</v>
      </c>
      <c r="R74" s="17" t="s">
        <v>282</v>
      </c>
      <c r="Z74" s="17" t="e">
        <f t="shared" si="14"/>
        <v>#N/A</v>
      </c>
      <c r="AB74" s="17" t="e">
        <f t="shared" si="15"/>
        <v>#N/A</v>
      </c>
      <c r="AD74" s="17" t="s">
        <v>361</v>
      </c>
      <c r="AF74" s="17" t="s">
        <v>362</v>
      </c>
      <c r="AG74" s="17" t="s">
        <v>284</v>
      </c>
      <c r="AP74" s="17" t="s">
        <v>363</v>
      </c>
      <c r="AQ74" s="17" t="s">
        <v>323</v>
      </c>
      <c r="AR74" s="17" t="str">
        <f t="shared" si="11"/>
        <v xml:space="preserve"> | In-situ stabilisation - including 50mm corrector. Excludes seal | Start Ch 75535 | Length 105</v>
      </c>
    </row>
    <row r="75" spans="2:44" x14ac:dyDescent="0.25">
      <c r="B75" s="172" t="s">
        <v>89</v>
      </c>
      <c r="C75" s="173" t="s">
        <v>2</v>
      </c>
      <c r="D75" s="25"/>
      <c r="E75" s="176" t="s">
        <v>38</v>
      </c>
      <c r="F75" s="43">
        <v>75565</v>
      </c>
      <c r="G75" s="25">
        <v>75565</v>
      </c>
      <c r="H75" s="25"/>
      <c r="I75" s="25"/>
      <c r="J75" s="25"/>
      <c r="K75" s="169">
        <v>3</v>
      </c>
      <c r="L75" s="180" t="s">
        <v>23</v>
      </c>
      <c r="O75" s="41">
        <f t="shared" si="12"/>
        <v>0</v>
      </c>
      <c r="P75" s="41" t="str">
        <f t="shared" si="13"/>
        <v>YES</v>
      </c>
      <c r="R75" s="17" t="s">
        <v>282</v>
      </c>
      <c r="Z75" s="17" t="e">
        <f t="shared" si="14"/>
        <v>#N/A</v>
      </c>
      <c r="AB75" s="17" t="e">
        <f t="shared" si="15"/>
        <v>#N/A</v>
      </c>
      <c r="AD75" s="17" t="s">
        <v>366</v>
      </c>
      <c r="AF75" s="17" t="s">
        <v>367</v>
      </c>
      <c r="AG75" s="17" t="s">
        <v>328</v>
      </c>
      <c r="AP75" s="17" t="s">
        <v>368</v>
      </c>
      <c r="AQ75" s="17" t="s">
        <v>365</v>
      </c>
      <c r="AR75" s="17" t="str">
        <f t="shared" si="11"/>
        <v xml:space="preserve"> | Replace guide posts or markers | Start Ch 75565 | Length </v>
      </c>
    </row>
    <row r="76" spans="2:44" x14ac:dyDescent="0.25">
      <c r="B76" s="43" t="s">
        <v>90</v>
      </c>
      <c r="C76" s="52" t="s">
        <v>2</v>
      </c>
      <c r="D76" s="25"/>
      <c r="E76" s="176" t="s">
        <v>38</v>
      </c>
      <c r="F76" s="43">
        <v>75865</v>
      </c>
      <c r="G76" s="25">
        <v>75865</v>
      </c>
      <c r="H76" s="25"/>
      <c r="I76" s="25"/>
      <c r="J76" s="25"/>
      <c r="K76" s="169">
        <v>3</v>
      </c>
      <c r="L76" s="180" t="s">
        <v>23</v>
      </c>
      <c r="O76" s="41">
        <f t="shared" si="12"/>
        <v>0</v>
      </c>
      <c r="P76" s="41" t="str">
        <f t="shared" si="13"/>
        <v>YES</v>
      </c>
      <c r="R76" s="17" t="s">
        <v>369</v>
      </c>
      <c r="Z76" s="17" t="e">
        <f t="shared" si="14"/>
        <v>#N/A</v>
      </c>
      <c r="AB76" s="17" t="e">
        <f t="shared" si="15"/>
        <v>#N/A</v>
      </c>
      <c r="AD76" s="17" t="s">
        <v>371</v>
      </c>
      <c r="AF76" s="17" t="s">
        <v>372</v>
      </c>
      <c r="AG76" s="17" t="s">
        <v>373</v>
      </c>
      <c r="AP76" s="17" t="s">
        <v>374</v>
      </c>
      <c r="AQ76" s="17" t="s">
        <v>345</v>
      </c>
      <c r="AR76" s="17" t="str">
        <f t="shared" si="11"/>
        <v xml:space="preserve"> | Replace guide posts or markers | Start Ch 75865 | Length </v>
      </c>
    </row>
    <row r="77" spans="2:44" x14ac:dyDescent="0.25">
      <c r="B77" s="43" t="s">
        <v>91</v>
      </c>
      <c r="C77" s="52" t="s">
        <v>2</v>
      </c>
      <c r="D77" s="25"/>
      <c r="E77" s="176" t="s">
        <v>92</v>
      </c>
      <c r="F77" s="43">
        <v>75855</v>
      </c>
      <c r="G77" s="25">
        <v>75885</v>
      </c>
      <c r="H77" s="25">
        <f>G77-F77</f>
        <v>30</v>
      </c>
      <c r="I77" s="25"/>
      <c r="J77" s="25"/>
      <c r="K77" s="169">
        <v>1</v>
      </c>
      <c r="L77" s="180" t="s">
        <v>23</v>
      </c>
      <c r="O77" s="41">
        <f t="shared" si="12"/>
        <v>30</v>
      </c>
      <c r="P77" s="41" t="str">
        <f t="shared" si="13"/>
        <v>YES</v>
      </c>
      <c r="R77" s="17" t="s">
        <v>365</v>
      </c>
      <c r="Z77" s="17" t="e">
        <f t="shared" si="14"/>
        <v>#N/A</v>
      </c>
      <c r="AB77" s="17" t="e">
        <f t="shared" si="15"/>
        <v>#N/A</v>
      </c>
      <c r="AD77" s="17" t="s">
        <v>375</v>
      </c>
      <c r="AF77" s="17" t="s">
        <v>376</v>
      </c>
      <c r="AG77" s="17" t="s">
        <v>377</v>
      </c>
      <c r="AP77" s="17" t="s">
        <v>378</v>
      </c>
      <c r="AQ77" s="17" t="s">
        <v>379</v>
      </c>
      <c r="AR77" s="17" t="str">
        <f t="shared" si="11"/>
        <v xml:space="preserve"> | Pothole repair &lt;1m2 | Start Ch 75855 | Length 30</v>
      </c>
    </row>
    <row r="78" spans="2:44" x14ac:dyDescent="0.25">
      <c r="B78" s="43" t="s">
        <v>93</v>
      </c>
      <c r="C78" s="52" t="s">
        <v>2</v>
      </c>
      <c r="D78" s="25"/>
      <c r="E78" s="176" t="s">
        <v>38</v>
      </c>
      <c r="F78" s="43">
        <v>75955</v>
      </c>
      <c r="G78" s="25">
        <v>75955</v>
      </c>
      <c r="H78" s="25"/>
      <c r="I78" s="25"/>
      <c r="J78" s="25"/>
      <c r="K78" s="169">
        <v>2</v>
      </c>
      <c r="L78" s="180" t="s">
        <v>23</v>
      </c>
      <c r="O78" s="41">
        <f t="shared" si="12"/>
        <v>0</v>
      </c>
      <c r="P78" s="41" t="str">
        <f t="shared" si="13"/>
        <v>YES</v>
      </c>
      <c r="R78" s="17" t="s">
        <v>323</v>
      </c>
      <c r="Z78" s="17" t="e">
        <f t="shared" si="14"/>
        <v>#N/A</v>
      </c>
      <c r="AB78" s="17" t="e">
        <f t="shared" si="15"/>
        <v>#N/A</v>
      </c>
      <c r="AD78" s="17" t="s">
        <v>380</v>
      </c>
      <c r="AF78" s="17" t="s">
        <v>381</v>
      </c>
      <c r="AG78" s="17" t="s">
        <v>308</v>
      </c>
      <c r="AP78" s="17" t="s">
        <v>382</v>
      </c>
      <c r="AQ78" s="17" t="s">
        <v>383</v>
      </c>
      <c r="AR78" s="17" t="str">
        <f t="shared" si="11"/>
        <v xml:space="preserve"> | Replace guide posts or markers | Start Ch 75955 | Length </v>
      </c>
    </row>
    <row r="79" spans="2:44" x14ac:dyDescent="0.25">
      <c r="B79" s="43" t="s">
        <v>94</v>
      </c>
      <c r="C79" s="52" t="s">
        <v>2</v>
      </c>
      <c r="D79" s="25"/>
      <c r="E79" s="176" t="s">
        <v>38</v>
      </c>
      <c r="F79" s="43">
        <v>75985</v>
      </c>
      <c r="G79" s="25">
        <v>75985</v>
      </c>
      <c r="H79" s="25"/>
      <c r="I79" s="25"/>
      <c r="J79" s="25"/>
      <c r="K79" s="169">
        <v>1</v>
      </c>
      <c r="L79" s="180" t="s">
        <v>23</v>
      </c>
      <c r="O79" s="41">
        <f t="shared" si="12"/>
        <v>0</v>
      </c>
      <c r="P79" s="41" t="str">
        <f t="shared" si="13"/>
        <v>YES</v>
      </c>
      <c r="R79" s="17" t="s">
        <v>282</v>
      </c>
      <c r="Z79" s="17" t="e">
        <f t="shared" si="14"/>
        <v>#N/A</v>
      </c>
      <c r="AB79" s="17" t="e">
        <f t="shared" si="15"/>
        <v>#N/A</v>
      </c>
      <c r="AD79" s="17" t="s">
        <v>384</v>
      </c>
      <c r="AF79" s="17" t="s">
        <v>385</v>
      </c>
      <c r="AG79" s="17" t="s">
        <v>282</v>
      </c>
      <c r="AP79" s="17" t="s">
        <v>386</v>
      </c>
      <c r="AQ79" s="17" t="s">
        <v>387</v>
      </c>
      <c r="AR79" s="17" t="str">
        <f t="shared" si="11"/>
        <v xml:space="preserve"> | Replace guide posts or markers | Start Ch 75985 | Length </v>
      </c>
    </row>
    <row r="80" spans="2:44" x14ac:dyDescent="0.25">
      <c r="B80" s="43" t="s">
        <v>95</v>
      </c>
      <c r="C80" s="52" t="s">
        <v>2</v>
      </c>
      <c r="D80" s="25"/>
      <c r="E80" s="176" t="s">
        <v>38</v>
      </c>
      <c r="F80" s="43">
        <v>76025</v>
      </c>
      <c r="G80" s="25">
        <v>76025</v>
      </c>
      <c r="H80" s="25"/>
      <c r="I80" s="25"/>
      <c r="J80" s="25"/>
      <c r="K80" s="169">
        <v>1</v>
      </c>
      <c r="L80" s="180" t="s">
        <v>23</v>
      </c>
      <c r="O80" s="41">
        <f t="shared" si="12"/>
        <v>0</v>
      </c>
      <c r="P80" s="41" t="str">
        <f t="shared" si="13"/>
        <v>YES</v>
      </c>
      <c r="R80" s="17" t="s">
        <v>323</v>
      </c>
      <c r="Z80" s="17" t="e">
        <f t="shared" si="14"/>
        <v>#N/A</v>
      </c>
      <c r="AB80" s="17" t="e">
        <f t="shared" si="15"/>
        <v>#N/A</v>
      </c>
      <c r="AP80" s="17" t="s">
        <v>388</v>
      </c>
      <c r="AQ80" s="17" t="s">
        <v>389</v>
      </c>
      <c r="AR80" s="17" t="str">
        <f t="shared" si="11"/>
        <v xml:space="preserve"> | Replace guide posts or markers | Start Ch 76025 | Length </v>
      </c>
    </row>
    <row r="81" spans="2:44" x14ac:dyDescent="0.25">
      <c r="B81" s="43" t="s">
        <v>96</v>
      </c>
      <c r="C81" s="52" t="s">
        <v>2</v>
      </c>
      <c r="D81" s="25"/>
      <c r="E81" s="176" t="s">
        <v>38</v>
      </c>
      <c r="F81" s="43">
        <v>76155</v>
      </c>
      <c r="G81" s="25">
        <v>76155</v>
      </c>
      <c r="H81" s="25"/>
      <c r="I81" s="25"/>
      <c r="J81" s="25"/>
      <c r="K81" s="169">
        <v>1</v>
      </c>
      <c r="L81" s="180" t="s">
        <v>23</v>
      </c>
      <c r="O81" s="41">
        <f t="shared" si="12"/>
        <v>0</v>
      </c>
      <c r="P81" s="41" t="str">
        <f t="shared" si="13"/>
        <v>YES</v>
      </c>
      <c r="R81" s="17" t="s">
        <v>306</v>
      </c>
      <c r="Z81" s="17" t="e">
        <f t="shared" si="14"/>
        <v>#N/A</v>
      </c>
      <c r="AB81" s="17" t="e">
        <f t="shared" si="15"/>
        <v>#N/A</v>
      </c>
      <c r="AP81" s="17" t="s">
        <v>390</v>
      </c>
      <c r="AQ81" s="17" t="s">
        <v>391</v>
      </c>
      <c r="AR81" s="17" t="str">
        <f t="shared" si="11"/>
        <v xml:space="preserve"> | Replace guide posts or markers | Start Ch 76155 | Length </v>
      </c>
    </row>
    <row r="82" spans="2:44" x14ac:dyDescent="0.25">
      <c r="B82" s="43" t="s">
        <v>97</v>
      </c>
      <c r="C82" s="52" t="s">
        <v>2</v>
      </c>
      <c r="D82" s="25"/>
      <c r="E82" s="53" t="s">
        <v>6</v>
      </c>
      <c r="F82" s="43">
        <v>76160</v>
      </c>
      <c r="G82" s="25">
        <v>76190</v>
      </c>
      <c r="H82" s="25">
        <f>G82-F82</f>
        <v>30</v>
      </c>
      <c r="I82" s="25">
        <v>5</v>
      </c>
      <c r="J82" s="25"/>
      <c r="K82" s="169">
        <f>H82*I82</f>
        <v>150</v>
      </c>
      <c r="L82" s="180" t="s">
        <v>7</v>
      </c>
      <c r="O82" s="41">
        <f t="shared" si="12"/>
        <v>30</v>
      </c>
      <c r="P82" s="41" t="str">
        <f t="shared" si="13"/>
        <v>YES</v>
      </c>
      <c r="R82" s="17" t="s">
        <v>282</v>
      </c>
      <c r="Z82" s="17" t="e">
        <f t="shared" si="14"/>
        <v>#N/A</v>
      </c>
      <c r="AB82" s="17" t="e">
        <f t="shared" si="15"/>
        <v>#N/A</v>
      </c>
      <c r="AP82" s="17" t="s">
        <v>392</v>
      </c>
      <c r="AQ82" s="17" t="s">
        <v>393</v>
      </c>
      <c r="AR82" s="17" t="str">
        <f t="shared" si="11"/>
        <v xml:space="preserve"> | Bitumen spray seal, 2-coat | Start Ch 76160 | Length 30</v>
      </c>
    </row>
    <row r="83" spans="2:44" x14ac:dyDescent="0.25">
      <c r="B83" s="43" t="s">
        <v>98</v>
      </c>
      <c r="C83" s="52" t="s">
        <v>2</v>
      </c>
      <c r="D83" s="25"/>
      <c r="E83" s="176" t="s">
        <v>99</v>
      </c>
      <c r="F83" s="43">
        <v>76160</v>
      </c>
      <c r="G83" s="25">
        <v>76190</v>
      </c>
      <c r="H83" s="25">
        <v>5</v>
      </c>
      <c r="I83" s="25"/>
      <c r="J83" s="25"/>
      <c r="K83" s="169">
        <v>5</v>
      </c>
      <c r="L83" s="180" t="s">
        <v>4</v>
      </c>
      <c r="O83" s="41">
        <f t="shared" si="12"/>
        <v>30</v>
      </c>
      <c r="P83" s="41" t="str">
        <f t="shared" si="13"/>
        <v>NO</v>
      </c>
      <c r="R83" s="17" t="s">
        <v>282</v>
      </c>
      <c r="Z83" s="17" t="e">
        <f t="shared" si="14"/>
        <v>#N/A</v>
      </c>
      <c r="AB83" s="17" t="e">
        <f t="shared" si="15"/>
        <v>#N/A</v>
      </c>
      <c r="AP83" s="17" t="s">
        <v>394</v>
      </c>
      <c r="AQ83" s="17" t="s">
        <v>395</v>
      </c>
      <c r="AR83" s="17" t="str">
        <f t="shared" si="11"/>
        <v xml:space="preserve"> | Repair drainage structure - excavate, repair and reinstate | Start Ch 76160 | Length 5</v>
      </c>
    </row>
    <row r="84" spans="2:44" x14ac:dyDescent="0.25">
      <c r="B84" s="43" t="s">
        <v>100</v>
      </c>
      <c r="C84" s="52" t="s">
        <v>2</v>
      </c>
      <c r="D84" s="25"/>
      <c r="E84" s="176" t="s">
        <v>38</v>
      </c>
      <c r="F84" s="43">
        <v>77030</v>
      </c>
      <c r="G84" s="25">
        <v>77030</v>
      </c>
      <c r="H84" s="25"/>
      <c r="I84" s="25"/>
      <c r="J84" s="25"/>
      <c r="K84" s="169">
        <v>4</v>
      </c>
      <c r="L84" s="180" t="s">
        <v>23</v>
      </c>
      <c r="O84" s="41">
        <f t="shared" si="12"/>
        <v>0</v>
      </c>
      <c r="P84" s="41" t="str">
        <f t="shared" si="13"/>
        <v>YES</v>
      </c>
      <c r="R84" s="17" t="s">
        <v>282</v>
      </c>
      <c r="Z84" s="17" t="e">
        <f t="shared" si="14"/>
        <v>#N/A</v>
      </c>
      <c r="AB84" s="17" t="e">
        <f t="shared" si="15"/>
        <v>#N/A</v>
      </c>
      <c r="AP84" s="17" t="s">
        <v>396</v>
      </c>
      <c r="AQ84" s="17" t="s">
        <v>397</v>
      </c>
      <c r="AR84" s="17" t="str">
        <f t="shared" si="11"/>
        <v xml:space="preserve"> | Replace guide posts or markers | Start Ch 77030 | Length </v>
      </c>
    </row>
    <row r="85" spans="2:44" x14ac:dyDescent="0.25">
      <c r="B85" s="43" t="s">
        <v>101</v>
      </c>
      <c r="C85" s="52" t="s">
        <v>2</v>
      </c>
      <c r="D85" s="25"/>
      <c r="E85" s="53" t="s">
        <v>6</v>
      </c>
      <c r="F85" s="43">
        <v>77055</v>
      </c>
      <c r="G85" s="25">
        <v>77085</v>
      </c>
      <c r="H85" s="25">
        <f>G85-F85</f>
        <v>30</v>
      </c>
      <c r="I85" s="25">
        <v>1.5</v>
      </c>
      <c r="J85" s="25"/>
      <c r="K85" s="169">
        <f>H85*I85</f>
        <v>45</v>
      </c>
      <c r="L85" s="180" t="s">
        <v>7</v>
      </c>
      <c r="O85" s="41">
        <f t="shared" si="12"/>
        <v>30</v>
      </c>
      <c r="P85" s="41" t="str">
        <f t="shared" si="13"/>
        <v>YES</v>
      </c>
      <c r="R85" s="17" t="s">
        <v>282</v>
      </c>
      <c r="Z85" s="17" t="e">
        <f t="shared" si="14"/>
        <v>#N/A</v>
      </c>
      <c r="AB85" s="17" t="e">
        <f t="shared" si="15"/>
        <v>#N/A</v>
      </c>
      <c r="AP85" s="17" t="s">
        <v>399</v>
      </c>
      <c r="AQ85" s="17" t="s">
        <v>400</v>
      </c>
      <c r="AR85" s="17" t="str">
        <f t="shared" si="11"/>
        <v xml:space="preserve"> | Bitumen spray seal, 2-coat | Start Ch 77055 | Length 30</v>
      </c>
    </row>
    <row r="86" spans="2:44" ht="17.25" x14ac:dyDescent="0.25">
      <c r="B86" s="43" t="s">
        <v>102</v>
      </c>
      <c r="C86" s="52" t="s">
        <v>2</v>
      </c>
      <c r="D86" s="25"/>
      <c r="E86" s="53" t="s">
        <v>31</v>
      </c>
      <c r="F86" s="43">
        <v>77055</v>
      </c>
      <c r="G86" s="25">
        <v>77085</v>
      </c>
      <c r="H86" s="25">
        <f>G86-F86</f>
        <v>30</v>
      </c>
      <c r="I86" s="25">
        <v>1.5</v>
      </c>
      <c r="J86" s="25">
        <v>0.05</v>
      </c>
      <c r="K86" s="169">
        <f>H86*I86</f>
        <v>45</v>
      </c>
      <c r="L86" s="180" t="s">
        <v>429</v>
      </c>
      <c r="O86" s="41">
        <f t="shared" si="12"/>
        <v>30</v>
      </c>
      <c r="P86" s="41" t="str">
        <f t="shared" si="13"/>
        <v>YES</v>
      </c>
      <c r="R86" s="17" t="s">
        <v>282</v>
      </c>
      <c r="Z86" s="17" t="e">
        <f t="shared" si="14"/>
        <v>#N/A</v>
      </c>
      <c r="AB86" s="17" t="e">
        <f t="shared" si="15"/>
        <v>#N/A</v>
      </c>
      <c r="AP86" s="17" t="s">
        <v>399</v>
      </c>
      <c r="AQ86" s="17" t="s">
        <v>401</v>
      </c>
      <c r="AR86" s="17" t="str">
        <f t="shared" si="11"/>
        <v xml:space="preserve"> | In-situ stabilisation - including 50mm corrector. Excludes seal | Start Ch 77055 | Length 30</v>
      </c>
    </row>
    <row r="87" spans="2:44" x14ac:dyDescent="0.25">
      <c r="B87" s="43" t="s">
        <v>103</v>
      </c>
      <c r="C87" s="52" t="s">
        <v>2</v>
      </c>
      <c r="D87" s="25"/>
      <c r="E87" s="176" t="s">
        <v>38</v>
      </c>
      <c r="F87" s="43">
        <v>77075</v>
      </c>
      <c r="G87" s="25">
        <v>77075</v>
      </c>
      <c r="H87" s="25"/>
      <c r="I87" s="25"/>
      <c r="J87" s="25"/>
      <c r="K87" s="169">
        <v>1</v>
      </c>
      <c r="L87" s="180" t="s">
        <v>23</v>
      </c>
      <c r="O87" s="41">
        <f t="shared" si="12"/>
        <v>0</v>
      </c>
      <c r="P87" s="41" t="str">
        <f t="shared" si="13"/>
        <v>YES</v>
      </c>
      <c r="R87" s="17" t="s">
        <v>282</v>
      </c>
      <c r="Z87" s="17" t="e">
        <f t="shared" si="14"/>
        <v>#N/A</v>
      </c>
      <c r="AB87" s="17" t="e">
        <f t="shared" si="15"/>
        <v>#N/A</v>
      </c>
      <c r="AP87" s="17" t="s">
        <v>402</v>
      </c>
      <c r="AQ87" s="17" t="s">
        <v>373</v>
      </c>
      <c r="AR87" s="17" t="str">
        <f t="shared" si="11"/>
        <v xml:space="preserve"> | Replace guide posts or markers | Start Ch 77075 | Length </v>
      </c>
    </row>
    <row r="88" spans="2:44" x14ac:dyDescent="0.25">
      <c r="B88" s="43" t="s">
        <v>104</v>
      </c>
      <c r="C88" s="52" t="s">
        <v>2</v>
      </c>
      <c r="D88" s="25"/>
      <c r="E88" s="176" t="s">
        <v>92</v>
      </c>
      <c r="F88" s="43">
        <v>77085</v>
      </c>
      <c r="G88" s="25">
        <v>77115</v>
      </c>
      <c r="H88" s="25">
        <f>G88-F88</f>
        <v>30</v>
      </c>
      <c r="I88" s="25"/>
      <c r="J88" s="25"/>
      <c r="K88" s="169">
        <v>1</v>
      </c>
      <c r="L88" s="180" t="s">
        <v>23</v>
      </c>
      <c r="O88" s="41">
        <f t="shared" si="12"/>
        <v>30</v>
      </c>
      <c r="P88" s="41" t="str">
        <f t="shared" si="13"/>
        <v>YES</v>
      </c>
      <c r="R88" s="17" t="s">
        <v>282</v>
      </c>
      <c r="Z88" s="17" t="e">
        <f t="shared" si="14"/>
        <v>#N/A</v>
      </c>
      <c r="AB88" s="17" t="e">
        <f t="shared" si="15"/>
        <v>#N/A</v>
      </c>
      <c r="AP88" s="17" t="s">
        <v>403</v>
      </c>
      <c r="AQ88" s="17" t="s">
        <v>404</v>
      </c>
      <c r="AR88" s="17" t="str">
        <f t="shared" si="11"/>
        <v xml:space="preserve"> | Pothole repair &lt;1m2 | Start Ch 77085 | Length 30</v>
      </c>
    </row>
    <row r="89" spans="2:44" ht="17.25" x14ac:dyDescent="0.25">
      <c r="B89" s="43" t="s">
        <v>105</v>
      </c>
      <c r="C89" s="52" t="s">
        <v>2</v>
      </c>
      <c r="D89" s="25"/>
      <c r="E89" s="53" t="s">
        <v>20</v>
      </c>
      <c r="F89" s="43">
        <v>77475</v>
      </c>
      <c r="G89" s="25">
        <v>77476</v>
      </c>
      <c r="H89" s="25">
        <f>G89-F89</f>
        <v>1</v>
      </c>
      <c r="I89" s="25">
        <v>2.5</v>
      </c>
      <c r="J89" s="25">
        <v>0.15</v>
      </c>
      <c r="K89" s="169">
        <f>H89*I89</f>
        <v>2.5</v>
      </c>
      <c r="L89" s="180" t="s">
        <v>429</v>
      </c>
      <c r="O89" s="41">
        <f t="shared" si="12"/>
        <v>1</v>
      </c>
      <c r="P89" s="41" t="str">
        <f t="shared" si="13"/>
        <v>YES</v>
      </c>
      <c r="R89" s="17" t="s">
        <v>282</v>
      </c>
      <c r="Z89" s="17" t="e">
        <f t="shared" si="14"/>
        <v>#N/A</v>
      </c>
      <c r="AB89" s="17" t="e">
        <f t="shared" si="15"/>
        <v>#N/A</v>
      </c>
      <c r="AP89" s="17" t="s">
        <v>405</v>
      </c>
      <c r="AQ89" s="17" t="s">
        <v>406</v>
      </c>
      <c r="AR89" s="17" t="str">
        <f t="shared" si="11"/>
        <v xml:space="preserve"> | Patch repair - patch local unbound pavement failure (&lt;20m2). Includes 2 coat bitumen seal | Start Ch 77475 | Length 1</v>
      </c>
    </row>
    <row r="90" spans="2:44" x14ac:dyDescent="0.25">
      <c r="B90" s="43" t="s">
        <v>106</v>
      </c>
      <c r="C90" s="52" t="s">
        <v>2</v>
      </c>
      <c r="D90" s="25"/>
      <c r="E90" s="176" t="s">
        <v>38</v>
      </c>
      <c r="F90" s="43">
        <v>77695</v>
      </c>
      <c r="G90" s="25">
        <v>77695</v>
      </c>
      <c r="H90" s="25"/>
      <c r="I90" s="25"/>
      <c r="J90" s="25"/>
      <c r="K90" s="169">
        <v>1</v>
      </c>
      <c r="L90" s="180" t="s">
        <v>23</v>
      </c>
      <c r="AR90" s="17" t="str">
        <f t="shared" si="11"/>
        <v xml:space="preserve"> | Replace guide posts or markers | Start Ch 77695 | Length </v>
      </c>
    </row>
    <row r="91" spans="2:44" x14ac:dyDescent="0.25">
      <c r="B91" s="43" t="s">
        <v>107</v>
      </c>
      <c r="C91" s="52" t="s">
        <v>2</v>
      </c>
      <c r="D91" s="25"/>
      <c r="E91" s="176" t="s">
        <v>38</v>
      </c>
      <c r="F91" s="43">
        <v>78065</v>
      </c>
      <c r="G91" s="25">
        <v>78065</v>
      </c>
      <c r="H91" s="25"/>
      <c r="I91" s="25"/>
      <c r="J91" s="25"/>
      <c r="K91" s="169">
        <v>1</v>
      </c>
      <c r="L91" s="180" t="s">
        <v>23</v>
      </c>
      <c r="AR91" s="17" t="str">
        <f t="shared" si="11"/>
        <v xml:space="preserve"> | Replace guide posts or markers | Start Ch 78065 | Length </v>
      </c>
    </row>
    <row r="92" spans="2:44" x14ac:dyDescent="0.25">
      <c r="B92" s="43" t="s">
        <v>108</v>
      </c>
      <c r="C92" s="52" t="s">
        <v>2</v>
      </c>
      <c r="D92" s="25"/>
      <c r="E92" s="176" t="s">
        <v>38</v>
      </c>
      <c r="F92" s="43">
        <v>78220</v>
      </c>
      <c r="G92" s="25">
        <v>78220</v>
      </c>
      <c r="H92" s="25"/>
      <c r="I92" s="25"/>
      <c r="J92" s="25"/>
      <c r="K92" s="169">
        <v>1</v>
      </c>
      <c r="L92" s="180" t="s">
        <v>23</v>
      </c>
      <c r="AR92" s="17" t="str">
        <f t="shared" si="11"/>
        <v xml:space="preserve"> | Replace guide posts or markers | Start Ch 78220 | Length </v>
      </c>
    </row>
    <row r="93" spans="2:44" x14ac:dyDescent="0.25">
      <c r="B93" s="43" t="s">
        <v>109</v>
      </c>
      <c r="C93" s="52" t="s">
        <v>2</v>
      </c>
      <c r="D93" s="25"/>
      <c r="E93" s="176" t="s">
        <v>38</v>
      </c>
      <c r="F93" s="43">
        <v>78515</v>
      </c>
      <c r="G93" s="25">
        <v>78515</v>
      </c>
      <c r="H93" s="25"/>
      <c r="I93" s="25"/>
      <c r="J93" s="25"/>
      <c r="K93" s="169">
        <v>1</v>
      </c>
      <c r="L93" s="180" t="s">
        <v>23</v>
      </c>
      <c r="AR93" s="17" t="str">
        <f t="shared" si="11"/>
        <v xml:space="preserve"> | Replace guide posts or markers | Start Ch 78515 | Length </v>
      </c>
    </row>
    <row r="94" spans="2:44" x14ac:dyDescent="0.25">
      <c r="B94" s="43" t="s">
        <v>110</v>
      </c>
      <c r="C94" s="52" t="s">
        <v>2</v>
      </c>
      <c r="D94" s="25"/>
      <c r="E94" s="53" t="s">
        <v>6</v>
      </c>
      <c r="F94" s="43">
        <v>79375</v>
      </c>
      <c r="G94" s="25">
        <v>79405</v>
      </c>
      <c r="H94" s="25">
        <f>G94-F94</f>
        <v>30</v>
      </c>
      <c r="I94" s="25">
        <v>5</v>
      </c>
      <c r="J94" s="25"/>
      <c r="K94" s="169">
        <f>H94*I94</f>
        <v>150</v>
      </c>
      <c r="L94" s="180" t="s">
        <v>7</v>
      </c>
      <c r="AR94" s="17" t="str">
        <f t="shared" si="11"/>
        <v xml:space="preserve"> | Bitumen spray seal, 2-coat | Start Ch 79375 | Length 30</v>
      </c>
    </row>
    <row r="95" spans="2:44" x14ac:dyDescent="0.25">
      <c r="B95" s="43" t="s">
        <v>111</v>
      </c>
      <c r="C95" s="52" t="s">
        <v>2</v>
      </c>
      <c r="D95" s="25"/>
      <c r="E95" s="176" t="s">
        <v>99</v>
      </c>
      <c r="F95" s="43">
        <v>79375</v>
      </c>
      <c r="G95" s="25">
        <v>79405</v>
      </c>
      <c r="H95" s="25">
        <v>5</v>
      </c>
      <c r="I95" s="25"/>
      <c r="J95" s="25"/>
      <c r="K95" s="169">
        <v>5</v>
      </c>
      <c r="L95" s="180" t="s">
        <v>4</v>
      </c>
      <c r="AR95" s="17" t="str">
        <f t="shared" si="11"/>
        <v xml:space="preserve"> | Repair drainage structure - excavate, repair and reinstate | Start Ch 79375 | Length 5</v>
      </c>
    </row>
    <row r="96" spans="2:44" ht="17.25" x14ac:dyDescent="0.25">
      <c r="B96" s="43" t="s">
        <v>112</v>
      </c>
      <c r="C96" s="52" t="s">
        <v>2</v>
      </c>
      <c r="D96" s="25"/>
      <c r="E96" s="53" t="s">
        <v>20</v>
      </c>
      <c r="F96" s="43">
        <v>79560</v>
      </c>
      <c r="G96" s="25">
        <v>79590</v>
      </c>
      <c r="H96" s="25">
        <f>G96-F96</f>
        <v>30</v>
      </c>
      <c r="I96" s="25">
        <v>2</v>
      </c>
      <c r="J96" s="25">
        <v>0.15</v>
      </c>
      <c r="K96" s="169">
        <f>H96*I96</f>
        <v>60</v>
      </c>
      <c r="L96" s="180" t="s">
        <v>429</v>
      </c>
      <c r="AR96" s="17" t="str">
        <f t="shared" si="11"/>
        <v xml:space="preserve"> | Patch repair - patch local unbound pavement failure (&lt;20m2). Includes 2 coat bitumen seal | Start Ch 79560 | Length 30</v>
      </c>
    </row>
    <row r="97" spans="2:44" x14ac:dyDescent="0.25">
      <c r="B97" s="43" t="s">
        <v>113</v>
      </c>
      <c r="C97" s="52" t="s">
        <v>2</v>
      </c>
      <c r="D97" s="25"/>
      <c r="E97" s="176" t="s">
        <v>99</v>
      </c>
      <c r="F97" s="43">
        <v>80310</v>
      </c>
      <c r="G97" s="25">
        <v>80318</v>
      </c>
      <c r="H97" s="25">
        <v>5</v>
      </c>
      <c r="I97" s="25"/>
      <c r="J97" s="25"/>
      <c r="K97" s="169">
        <v>5</v>
      </c>
      <c r="L97" s="180" t="s">
        <v>4</v>
      </c>
      <c r="AR97" s="17" t="str">
        <f t="shared" si="11"/>
        <v xml:space="preserve"> | Repair drainage structure - excavate, repair and reinstate | Start Ch 80310 | Length 5</v>
      </c>
    </row>
    <row r="98" spans="2:44" x14ac:dyDescent="0.25">
      <c r="B98" s="43" t="s">
        <v>114</v>
      </c>
      <c r="C98" s="52" t="s">
        <v>2</v>
      </c>
      <c r="D98" s="25"/>
      <c r="E98" s="176" t="s">
        <v>38</v>
      </c>
      <c r="F98" s="43">
        <v>80455</v>
      </c>
      <c r="G98" s="25">
        <v>80455</v>
      </c>
      <c r="H98" s="25"/>
      <c r="I98" s="25"/>
      <c r="J98" s="25"/>
      <c r="K98" s="169">
        <v>2</v>
      </c>
      <c r="L98" s="180" t="s">
        <v>23</v>
      </c>
      <c r="AR98" s="17" t="str">
        <f t="shared" si="11"/>
        <v xml:space="preserve"> | Replace guide posts or markers | Start Ch 80455 | Length </v>
      </c>
    </row>
    <row r="99" spans="2:44" x14ac:dyDescent="0.25">
      <c r="B99" s="43" t="s">
        <v>115</v>
      </c>
      <c r="C99" s="52" t="s">
        <v>2</v>
      </c>
      <c r="D99" s="25"/>
      <c r="E99" s="53" t="s">
        <v>6</v>
      </c>
      <c r="F99" s="43">
        <v>80720</v>
      </c>
      <c r="G99" s="25">
        <v>80750</v>
      </c>
      <c r="H99" s="25">
        <f>G99-F99</f>
        <v>30</v>
      </c>
      <c r="I99" s="25">
        <v>2</v>
      </c>
      <c r="J99" s="25"/>
      <c r="K99" s="169">
        <f>H99*I99</f>
        <v>60</v>
      </c>
      <c r="L99" s="180" t="s">
        <v>7</v>
      </c>
      <c r="AR99" s="17" t="str">
        <f t="shared" si="11"/>
        <v xml:space="preserve"> | Bitumen spray seal, 2-coat | Start Ch 80720 | Length 30</v>
      </c>
    </row>
    <row r="100" spans="2:44" ht="17.25" x14ac:dyDescent="0.25">
      <c r="B100" s="43" t="s">
        <v>116</v>
      </c>
      <c r="C100" s="52" t="s">
        <v>2</v>
      </c>
      <c r="D100" s="25"/>
      <c r="E100" s="53" t="s">
        <v>31</v>
      </c>
      <c r="F100" s="43">
        <v>80720</v>
      </c>
      <c r="G100" s="25">
        <v>80750</v>
      </c>
      <c r="H100" s="25">
        <f>G100-F100</f>
        <v>30</v>
      </c>
      <c r="I100" s="25">
        <v>2</v>
      </c>
      <c r="J100" s="25">
        <v>0.05</v>
      </c>
      <c r="K100" s="169">
        <f>H100*I100</f>
        <v>60</v>
      </c>
      <c r="L100" s="180" t="s">
        <v>429</v>
      </c>
      <c r="AR100" s="17" t="str">
        <f t="shared" si="11"/>
        <v xml:space="preserve"> | In-situ stabilisation - including 50mm corrector. Excludes seal | Start Ch 80720 | Length 30</v>
      </c>
    </row>
    <row r="101" spans="2:44" x14ac:dyDescent="0.25">
      <c r="B101" s="43" t="s">
        <v>117</v>
      </c>
      <c r="C101" s="52" t="s">
        <v>2</v>
      </c>
      <c r="D101" s="25"/>
      <c r="E101" s="176" t="s">
        <v>92</v>
      </c>
      <c r="F101" s="43">
        <v>81140</v>
      </c>
      <c r="G101" s="25">
        <v>81345</v>
      </c>
      <c r="H101" s="25">
        <f>G101-F101</f>
        <v>205</v>
      </c>
      <c r="I101" s="25"/>
      <c r="J101" s="25"/>
      <c r="K101" s="169">
        <v>1</v>
      </c>
      <c r="L101" s="180" t="s">
        <v>23</v>
      </c>
      <c r="AR101" s="17" t="str">
        <f t="shared" si="11"/>
        <v xml:space="preserve"> | Pothole repair &lt;1m2 | Start Ch 81140 | Length 205</v>
      </c>
    </row>
    <row r="102" spans="2:44" x14ac:dyDescent="0.25">
      <c r="B102" s="43" t="s">
        <v>118</v>
      </c>
      <c r="C102" s="52" t="s">
        <v>2</v>
      </c>
      <c r="D102" s="25"/>
      <c r="E102" s="176" t="s">
        <v>92</v>
      </c>
      <c r="F102" s="43">
        <v>81215</v>
      </c>
      <c r="G102" s="25">
        <v>81245</v>
      </c>
      <c r="H102" s="25">
        <f>G102-F102</f>
        <v>30</v>
      </c>
      <c r="I102" s="25"/>
      <c r="J102" s="25"/>
      <c r="K102" s="169">
        <v>1</v>
      </c>
      <c r="L102" s="180" t="s">
        <v>23</v>
      </c>
      <c r="AR102" s="17" t="str">
        <f t="shared" ref="AR102:AR133" si="16">_xlfn.CONCAT(D102," | ",E102," | ","Start Ch ",F102," | ","Length ",H102)</f>
        <v xml:space="preserve"> | Pothole repair &lt;1m2 | Start Ch 81215 | Length 30</v>
      </c>
    </row>
    <row r="103" spans="2:44" x14ac:dyDescent="0.25">
      <c r="B103" s="43" t="s">
        <v>119</v>
      </c>
      <c r="C103" s="52" t="s">
        <v>2</v>
      </c>
      <c r="D103" s="25"/>
      <c r="E103" s="176" t="s">
        <v>38</v>
      </c>
      <c r="F103" s="43">
        <v>79200</v>
      </c>
      <c r="G103" s="25">
        <v>79200</v>
      </c>
      <c r="H103" s="25"/>
      <c r="I103" s="25"/>
      <c r="J103" s="25"/>
      <c r="K103" s="169">
        <v>2</v>
      </c>
      <c r="L103" s="180" t="s">
        <v>23</v>
      </c>
      <c r="AR103" s="17" t="str">
        <f t="shared" si="16"/>
        <v xml:space="preserve"> | Replace guide posts or markers | Start Ch 79200 | Length </v>
      </c>
    </row>
    <row r="104" spans="2:44" x14ac:dyDescent="0.25">
      <c r="B104" s="43" t="s">
        <v>120</v>
      </c>
      <c r="C104" s="52" t="s">
        <v>2</v>
      </c>
      <c r="D104" s="25"/>
      <c r="E104" s="176" t="s">
        <v>92</v>
      </c>
      <c r="F104" s="43">
        <v>82430</v>
      </c>
      <c r="G104" s="25">
        <v>82460</v>
      </c>
      <c r="H104" s="25">
        <f>G104-F104</f>
        <v>30</v>
      </c>
      <c r="I104" s="25"/>
      <c r="J104" s="25"/>
      <c r="K104" s="169">
        <v>1</v>
      </c>
      <c r="L104" s="180" t="s">
        <v>23</v>
      </c>
      <c r="AR104" s="17" t="str">
        <f t="shared" si="16"/>
        <v xml:space="preserve"> | Pothole repair &lt;1m2 | Start Ch 82430 | Length 30</v>
      </c>
    </row>
    <row r="105" spans="2:44" x14ac:dyDescent="0.25">
      <c r="B105" s="43" t="s">
        <v>121</v>
      </c>
      <c r="C105" s="52" t="s">
        <v>2</v>
      </c>
      <c r="D105" s="25"/>
      <c r="E105" s="53" t="s">
        <v>6</v>
      </c>
      <c r="F105" s="43">
        <v>82520</v>
      </c>
      <c r="G105" s="25">
        <v>82550</v>
      </c>
      <c r="H105" s="25">
        <f>G105-F105</f>
        <v>30</v>
      </c>
      <c r="I105" s="25">
        <v>2</v>
      </c>
      <c r="J105" s="25"/>
      <c r="K105" s="169">
        <f>H105*I105</f>
        <v>60</v>
      </c>
      <c r="L105" s="180" t="s">
        <v>7</v>
      </c>
      <c r="AR105" s="17" t="str">
        <f t="shared" si="16"/>
        <v xml:space="preserve"> | Bitumen spray seal, 2-coat | Start Ch 82520 | Length 30</v>
      </c>
    </row>
    <row r="106" spans="2:44" ht="17.25" x14ac:dyDescent="0.25">
      <c r="B106" s="43" t="s">
        <v>122</v>
      </c>
      <c r="C106" s="52" t="s">
        <v>2</v>
      </c>
      <c r="D106" s="25"/>
      <c r="E106" s="53" t="s">
        <v>31</v>
      </c>
      <c r="F106" s="43">
        <v>82520</v>
      </c>
      <c r="G106" s="25">
        <v>82550</v>
      </c>
      <c r="H106" s="25">
        <f>G106-F106</f>
        <v>30</v>
      </c>
      <c r="I106" s="25">
        <v>2</v>
      </c>
      <c r="J106" s="25">
        <v>0.05</v>
      </c>
      <c r="K106" s="169">
        <f>H106*I106</f>
        <v>60</v>
      </c>
      <c r="L106" s="180" t="s">
        <v>429</v>
      </c>
      <c r="AR106" s="17" t="str">
        <f t="shared" si="16"/>
        <v xml:space="preserve"> | In-situ stabilisation - including 50mm corrector. Excludes seal | Start Ch 82520 | Length 30</v>
      </c>
    </row>
    <row r="107" spans="2:44" x14ac:dyDescent="0.25">
      <c r="B107" s="43" t="s">
        <v>123</v>
      </c>
      <c r="C107" s="52" t="s">
        <v>2</v>
      </c>
      <c r="D107" s="25"/>
      <c r="E107" s="53" t="s">
        <v>6</v>
      </c>
      <c r="F107" s="43">
        <v>83065</v>
      </c>
      <c r="G107" s="25">
        <v>83095</v>
      </c>
      <c r="H107" s="25">
        <f>G107-F107</f>
        <v>30</v>
      </c>
      <c r="I107" s="25">
        <v>4.2</v>
      </c>
      <c r="J107" s="25"/>
      <c r="K107" s="169">
        <f>H107*I107</f>
        <v>126</v>
      </c>
      <c r="L107" s="180" t="s">
        <v>7</v>
      </c>
      <c r="AR107" s="17" t="str">
        <f t="shared" si="16"/>
        <v xml:space="preserve"> | Bitumen spray seal, 2-coat | Start Ch 83065 | Length 30</v>
      </c>
    </row>
    <row r="108" spans="2:44" ht="17.25" x14ac:dyDescent="0.25">
      <c r="B108" s="43" t="s">
        <v>124</v>
      </c>
      <c r="C108" s="52" t="s">
        <v>2</v>
      </c>
      <c r="D108" s="25"/>
      <c r="E108" s="53" t="s">
        <v>31</v>
      </c>
      <c r="F108" s="43">
        <v>83065</v>
      </c>
      <c r="G108" s="25">
        <v>83095</v>
      </c>
      <c r="H108" s="25">
        <f>G108-F108</f>
        <v>30</v>
      </c>
      <c r="I108" s="25">
        <v>4.2</v>
      </c>
      <c r="J108" s="25">
        <v>0.05</v>
      </c>
      <c r="K108" s="169">
        <f>H108*I108</f>
        <v>126</v>
      </c>
      <c r="L108" s="180" t="s">
        <v>429</v>
      </c>
      <c r="AR108" s="17" t="str">
        <f t="shared" si="16"/>
        <v xml:space="preserve"> | In-situ stabilisation - including 50mm corrector. Excludes seal | Start Ch 83065 | Length 30</v>
      </c>
    </row>
    <row r="109" spans="2:44" x14ac:dyDescent="0.25">
      <c r="B109" s="43" t="s">
        <v>125</v>
      </c>
      <c r="C109" s="52" t="s">
        <v>2</v>
      </c>
      <c r="D109" s="25"/>
      <c r="E109" s="176" t="s">
        <v>38</v>
      </c>
      <c r="F109" s="43">
        <v>83425</v>
      </c>
      <c r="G109" s="25">
        <v>83425</v>
      </c>
      <c r="H109" s="25"/>
      <c r="I109" s="25"/>
      <c r="J109" s="25"/>
      <c r="K109" s="169">
        <v>1</v>
      </c>
      <c r="L109" s="180" t="s">
        <v>23</v>
      </c>
      <c r="AR109" s="17" t="str">
        <f t="shared" si="16"/>
        <v xml:space="preserve"> | Replace guide posts or markers | Start Ch 83425 | Length </v>
      </c>
    </row>
    <row r="110" spans="2:44" x14ac:dyDescent="0.25">
      <c r="B110" s="43" t="s">
        <v>126</v>
      </c>
      <c r="C110" s="52" t="s">
        <v>2</v>
      </c>
      <c r="D110" s="25"/>
      <c r="E110" s="176" t="s">
        <v>38</v>
      </c>
      <c r="F110" s="43">
        <v>86340</v>
      </c>
      <c r="G110" s="25">
        <v>86340</v>
      </c>
      <c r="H110" s="25"/>
      <c r="I110" s="25"/>
      <c r="J110" s="25"/>
      <c r="K110" s="169">
        <v>1</v>
      </c>
      <c r="L110" s="180" t="s">
        <v>23</v>
      </c>
      <c r="AR110" s="17" t="str">
        <f t="shared" si="16"/>
        <v xml:space="preserve"> | Replace guide posts or markers | Start Ch 86340 | Length </v>
      </c>
    </row>
    <row r="111" spans="2:44" x14ac:dyDescent="0.25">
      <c r="B111" s="43" t="s">
        <v>127</v>
      </c>
      <c r="C111" s="52" t="s">
        <v>2</v>
      </c>
      <c r="D111" s="25"/>
      <c r="E111" s="53" t="s">
        <v>27</v>
      </c>
      <c r="F111" s="43">
        <v>86620</v>
      </c>
      <c r="G111" s="25">
        <v>87470</v>
      </c>
      <c r="H111" s="25">
        <f t="shared" ref="H111:H145" si="17">G111-F111</f>
        <v>850</v>
      </c>
      <c r="I111" s="25">
        <v>1.5</v>
      </c>
      <c r="J111" s="25">
        <v>0.05</v>
      </c>
      <c r="K111" s="169">
        <f>H111</f>
        <v>850</v>
      </c>
      <c r="L111" s="180" t="s">
        <v>4</v>
      </c>
      <c r="AR111" s="17" t="str">
        <f t="shared" si="16"/>
        <v xml:space="preserve"> | Heavy shoulder grading - incorporating 50mm of imported material | Start Ch 86620 | Length 850</v>
      </c>
    </row>
    <row r="112" spans="2:44" x14ac:dyDescent="0.25">
      <c r="B112" s="43" t="s">
        <v>128</v>
      </c>
      <c r="C112" s="52" t="s">
        <v>2</v>
      </c>
      <c r="D112" s="25"/>
      <c r="E112" s="53" t="s">
        <v>6</v>
      </c>
      <c r="F112" s="43">
        <v>86730</v>
      </c>
      <c r="G112" s="25">
        <v>86760</v>
      </c>
      <c r="H112" s="25">
        <f t="shared" si="17"/>
        <v>30</v>
      </c>
      <c r="I112" s="25">
        <v>9.5</v>
      </c>
      <c r="J112" s="25"/>
      <c r="K112" s="169">
        <f t="shared" ref="K112:K121" si="18">H112*I112</f>
        <v>285</v>
      </c>
      <c r="L112" s="180" t="s">
        <v>7</v>
      </c>
      <c r="AR112" s="17" t="str">
        <f t="shared" si="16"/>
        <v xml:space="preserve"> | Bitumen spray seal, 2-coat | Start Ch 86730 | Length 30</v>
      </c>
    </row>
    <row r="113" spans="2:44" ht="17.25" x14ac:dyDescent="0.25">
      <c r="B113" s="43" t="s">
        <v>129</v>
      </c>
      <c r="C113" s="52" t="s">
        <v>2</v>
      </c>
      <c r="D113" s="25"/>
      <c r="E113" s="53" t="s">
        <v>31</v>
      </c>
      <c r="F113" s="43">
        <v>86730</v>
      </c>
      <c r="G113" s="25">
        <v>86760</v>
      </c>
      <c r="H113" s="25">
        <f t="shared" si="17"/>
        <v>30</v>
      </c>
      <c r="I113" s="25">
        <v>9.5</v>
      </c>
      <c r="J113" s="25">
        <v>0.05</v>
      </c>
      <c r="K113" s="169">
        <f t="shared" si="18"/>
        <v>285</v>
      </c>
      <c r="L113" s="180" t="s">
        <v>429</v>
      </c>
      <c r="O113" s="41">
        <f t="shared" ref="O113:O131" si="19">G113-F113</f>
        <v>30</v>
      </c>
      <c r="P113" s="41" t="str">
        <f t="shared" ref="P113:P131" si="20">IF(O113=H113,"YES","NO")</f>
        <v>YES</v>
      </c>
      <c r="R113" s="17" t="s">
        <v>288</v>
      </c>
      <c r="Z113" s="17" t="e">
        <f t="shared" ref="Z113:Z131" si="21">_xlfn.XLOOKUP(E113,$AD$62:$AD$79,$AG$62:$AG$79)</f>
        <v>#N/A</v>
      </c>
      <c r="AB113" s="17" t="e">
        <f t="shared" ref="AB113:AB131" si="22">_xlfn.XLOOKUP(E113,$AQ$6:$AQ$114,$AP$6:$AP$114)</f>
        <v>#N/A</v>
      </c>
      <c r="AP113" s="17" t="s">
        <v>407</v>
      </c>
      <c r="AQ113" s="17" t="s">
        <v>377</v>
      </c>
      <c r="AR113" s="17" t="str">
        <f t="shared" si="16"/>
        <v xml:space="preserve"> | In-situ stabilisation - including 50mm corrector. Excludes seal | Start Ch 86730 | Length 30</v>
      </c>
    </row>
    <row r="114" spans="2:44" x14ac:dyDescent="0.25">
      <c r="B114" s="43" t="s">
        <v>130</v>
      </c>
      <c r="C114" s="52" t="s">
        <v>2</v>
      </c>
      <c r="D114" s="25"/>
      <c r="E114" s="53" t="s">
        <v>6</v>
      </c>
      <c r="F114" s="43">
        <v>86985</v>
      </c>
      <c r="G114" s="25">
        <v>87015</v>
      </c>
      <c r="H114" s="25">
        <f t="shared" si="17"/>
        <v>30</v>
      </c>
      <c r="I114" s="25">
        <v>4</v>
      </c>
      <c r="J114" s="25"/>
      <c r="K114" s="169">
        <f t="shared" si="18"/>
        <v>120</v>
      </c>
      <c r="L114" s="180" t="s">
        <v>7</v>
      </c>
      <c r="O114" s="41">
        <f t="shared" si="19"/>
        <v>30</v>
      </c>
      <c r="P114" s="41" t="str">
        <f t="shared" si="20"/>
        <v>YES</v>
      </c>
      <c r="R114" s="17" t="s">
        <v>282</v>
      </c>
      <c r="Z114" s="17" t="e">
        <f t="shared" si="21"/>
        <v>#N/A</v>
      </c>
      <c r="AB114" s="17" t="e">
        <f t="shared" si="22"/>
        <v>#N/A</v>
      </c>
      <c r="AP114" s="17" t="s">
        <v>408</v>
      </c>
      <c r="AQ114" s="17" t="s">
        <v>409</v>
      </c>
      <c r="AR114" s="17" t="str">
        <f t="shared" si="16"/>
        <v xml:space="preserve"> | Bitumen spray seal, 2-coat | Start Ch 86985 | Length 30</v>
      </c>
    </row>
    <row r="115" spans="2:44" ht="17.25" x14ac:dyDescent="0.25">
      <c r="B115" s="43" t="s">
        <v>131</v>
      </c>
      <c r="C115" s="52" t="s">
        <v>2</v>
      </c>
      <c r="D115" s="25"/>
      <c r="E115" s="53" t="s">
        <v>31</v>
      </c>
      <c r="F115" s="43">
        <v>86985</v>
      </c>
      <c r="G115" s="25">
        <v>87015</v>
      </c>
      <c r="H115" s="25">
        <f t="shared" si="17"/>
        <v>30</v>
      </c>
      <c r="I115" s="25">
        <v>4</v>
      </c>
      <c r="J115" s="25">
        <v>0.05</v>
      </c>
      <c r="K115" s="169">
        <f t="shared" si="18"/>
        <v>120</v>
      </c>
      <c r="L115" s="180" t="s">
        <v>429</v>
      </c>
      <c r="O115" s="41">
        <f t="shared" si="19"/>
        <v>30</v>
      </c>
      <c r="P115" s="41" t="str">
        <f t="shared" si="20"/>
        <v>YES</v>
      </c>
      <c r="R115" s="17" t="s">
        <v>282</v>
      </c>
      <c r="Z115" s="17" t="e">
        <f t="shared" si="21"/>
        <v>#N/A</v>
      </c>
      <c r="AB115" s="17" t="e">
        <f t="shared" si="22"/>
        <v>#N/A</v>
      </c>
      <c r="AR115" s="17" t="str">
        <f t="shared" si="16"/>
        <v xml:space="preserve"> | In-situ stabilisation - including 50mm corrector. Excludes seal | Start Ch 86985 | Length 30</v>
      </c>
    </row>
    <row r="116" spans="2:44" x14ac:dyDescent="0.25">
      <c r="B116" s="43" t="s">
        <v>132</v>
      </c>
      <c r="C116" s="52" t="s">
        <v>2</v>
      </c>
      <c r="D116" s="25"/>
      <c r="E116" s="53" t="s">
        <v>6</v>
      </c>
      <c r="F116" s="43">
        <v>87145</v>
      </c>
      <c r="G116" s="25">
        <v>87175</v>
      </c>
      <c r="H116" s="25">
        <f t="shared" si="17"/>
        <v>30</v>
      </c>
      <c r="I116" s="25">
        <v>2</v>
      </c>
      <c r="J116" s="25"/>
      <c r="K116" s="169">
        <f t="shared" si="18"/>
        <v>60</v>
      </c>
      <c r="L116" s="180" t="s">
        <v>7</v>
      </c>
      <c r="O116" s="41">
        <f t="shared" si="19"/>
        <v>30</v>
      </c>
      <c r="P116" s="41" t="str">
        <f t="shared" si="20"/>
        <v>YES</v>
      </c>
      <c r="R116" s="17" t="s">
        <v>282</v>
      </c>
      <c r="Z116" s="17" t="e">
        <f t="shared" si="21"/>
        <v>#N/A</v>
      </c>
      <c r="AB116" s="17" t="e">
        <f t="shared" si="22"/>
        <v>#N/A</v>
      </c>
      <c r="AR116" s="17" t="str">
        <f t="shared" si="16"/>
        <v xml:space="preserve"> | Bitumen spray seal, 2-coat | Start Ch 87145 | Length 30</v>
      </c>
    </row>
    <row r="117" spans="2:44" ht="17.25" x14ac:dyDescent="0.25">
      <c r="B117" s="43" t="s">
        <v>133</v>
      </c>
      <c r="C117" s="52" t="s">
        <v>2</v>
      </c>
      <c r="D117" s="25"/>
      <c r="E117" s="53" t="s">
        <v>31</v>
      </c>
      <c r="F117" s="43">
        <v>87145</v>
      </c>
      <c r="G117" s="25">
        <v>87175</v>
      </c>
      <c r="H117" s="25">
        <f t="shared" si="17"/>
        <v>30</v>
      </c>
      <c r="I117" s="25">
        <v>2</v>
      </c>
      <c r="J117" s="25">
        <v>0.05</v>
      </c>
      <c r="K117" s="169">
        <f t="shared" si="18"/>
        <v>60</v>
      </c>
      <c r="L117" s="180" t="s">
        <v>429</v>
      </c>
      <c r="O117" s="41">
        <f t="shared" si="19"/>
        <v>30</v>
      </c>
      <c r="P117" s="41" t="str">
        <f t="shared" si="20"/>
        <v>YES</v>
      </c>
      <c r="R117" s="17" t="s">
        <v>282</v>
      </c>
      <c r="Z117" s="17" t="e">
        <f t="shared" si="21"/>
        <v>#N/A</v>
      </c>
      <c r="AB117" s="17" t="e">
        <f t="shared" si="22"/>
        <v>#N/A</v>
      </c>
      <c r="AR117" s="17" t="str">
        <f t="shared" si="16"/>
        <v xml:space="preserve"> | In-situ stabilisation - including 50mm corrector. Excludes seal | Start Ch 87145 | Length 30</v>
      </c>
    </row>
    <row r="118" spans="2:44" x14ac:dyDescent="0.25">
      <c r="B118" s="43" t="s">
        <v>134</v>
      </c>
      <c r="C118" s="52" t="s">
        <v>2</v>
      </c>
      <c r="D118" s="25"/>
      <c r="E118" s="53" t="s">
        <v>6</v>
      </c>
      <c r="F118" s="43">
        <v>87165</v>
      </c>
      <c r="G118" s="25">
        <v>87195</v>
      </c>
      <c r="H118" s="25">
        <f t="shared" si="17"/>
        <v>30</v>
      </c>
      <c r="I118" s="25">
        <v>2</v>
      </c>
      <c r="J118" s="25"/>
      <c r="K118" s="169">
        <f t="shared" si="18"/>
        <v>60</v>
      </c>
      <c r="L118" s="180" t="s">
        <v>7</v>
      </c>
      <c r="O118" s="41">
        <f t="shared" si="19"/>
        <v>30</v>
      </c>
      <c r="P118" s="41" t="str">
        <f t="shared" si="20"/>
        <v>YES</v>
      </c>
      <c r="R118" s="17" t="s">
        <v>282</v>
      </c>
      <c r="Z118" s="17" t="e">
        <f t="shared" si="21"/>
        <v>#N/A</v>
      </c>
      <c r="AB118" s="17" t="e">
        <f t="shared" si="22"/>
        <v>#N/A</v>
      </c>
      <c r="AR118" s="17" t="str">
        <f t="shared" si="16"/>
        <v xml:space="preserve"> | Bitumen spray seal, 2-coat | Start Ch 87165 | Length 30</v>
      </c>
    </row>
    <row r="119" spans="2:44" ht="17.25" x14ac:dyDescent="0.25">
      <c r="B119" s="43" t="s">
        <v>135</v>
      </c>
      <c r="C119" s="52" t="s">
        <v>2</v>
      </c>
      <c r="D119" s="25"/>
      <c r="E119" s="53" t="s">
        <v>31</v>
      </c>
      <c r="F119" s="43">
        <v>87165</v>
      </c>
      <c r="G119" s="25">
        <v>87195</v>
      </c>
      <c r="H119" s="25">
        <f t="shared" si="17"/>
        <v>30</v>
      </c>
      <c r="I119" s="25">
        <v>2</v>
      </c>
      <c r="J119" s="25">
        <v>0.05</v>
      </c>
      <c r="K119" s="169">
        <f t="shared" si="18"/>
        <v>60</v>
      </c>
      <c r="L119" s="180" t="s">
        <v>429</v>
      </c>
      <c r="O119" s="41">
        <f t="shared" si="19"/>
        <v>30</v>
      </c>
      <c r="P119" s="41" t="str">
        <f t="shared" si="20"/>
        <v>YES</v>
      </c>
      <c r="R119" s="17" t="s">
        <v>284</v>
      </c>
      <c r="Z119" s="17" t="e">
        <f t="shared" si="21"/>
        <v>#N/A</v>
      </c>
      <c r="AB119" s="17" t="e">
        <f t="shared" si="22"/>
        <v>#N/A</v>
      </c>
      <c r="AR119" s="17" t="str">
        <f t="shared" si="16"/>
        <v xml:space="preserve"> | In-situ stabilisation - including 50mm corrector. Excludes seal | Start Ch 87165 | Length 30</v>
      </c>
    </row>
    <row r="120" spans="2:44" x14ac:dyDescent="0.25">
      <c r="B120" s="43" t="s">
        <v>136</v>
      </c>
      <c r="C120" s="52" t="s">
        <v>2</v>
      </c>
      <c r="D120" s="25"/>
      <c r="E120" s="53" t="s">
        <v>6</v>
      </c>
      <c r="F120" s="43">
        <v>87670</v>
      </c>
      <c r="G120" s="25">
        <v>87700</v>
      </c>
      <c r="H120" s="25">
        <f t="shared" si="17"/>
        <v>30</v>
      </c>
      <c r="I120" s="25">
        <v>4</v>
      </c>
      <c r="J120" s="25"/>
      <c r="K120" s="169">
        <f t="shared" si="18"/>
        <v>120</v>
      </c>
      <c r="L120" s="180" t="s">
        <v>7</v>
      </c>
      <c r="O120" s="41">
        <f t="shared" si="19"/>
        <v>30</v>
      </c>
      <c r="P120" s="41" t="str">
        <f t="shared" si="20"/>
        <v>YES</v>
      </c>
      <c r="R120" s="17" t="s">
        <v>282</v>
      </c>
      <c r="Z120" s="17" t="e">
        <f t="shared" si="21"/>
        <v>#N/A</v>
      </c>
      <c r="AB120" s="17" t="e">
        <f t="shared" si="22"/>
        <v>#N/A</v>
      </c>
      <c r="AR120" s="17" t="str">
        <f t="shared" si="16"/>
        <v xml:space="preserve"> | Bitumen spray seal, 2-coat | Start Ch 87670 | Length 30</v>
      </c>
    </row>
    <row r="121" spans="2:44" ht="17.25" x14ac:dyDescent="0.25">
      <c r="B121" s="43" t="s">
        <v>137</v>
      </c>
      <c r="C121" s="52" t="s">
        <v>2</v>
      </c>
      <c r="D121" s="25"/>
      <c r="E121" s="53" t="s">
        <v>31</v>
      </c>
      <c r="F121" s="43">
        <v>87670</v>
      </c>
      <c r="G121" s="25">
        <v>87700</v>
      </c>
      <c r="H121" s="25">
        <f t="shared" si="17"/>
        <v>30</v>
      </c>
      <c r="I121" s="25">
        <v>4</v>
      </c>
      <c r="J121" s="25">
        <v>0.05</v>
      </c>
      <c r="K121" s="169">
        <f t="shared" si="18"/>
        <v>120</v>
      </c>
      <c r="L121" s="180" t="s">
        <v>429</v>
      </c>
      <c r="O121" s="41">
        <f t="shared" si="19"/>
        <v>30</v>
      </c>
      <c r="P121" s="41" t="str">
        <f t="shared" si="20"/>
        <v>YES</v>
      </c>
      <c r="R121" s="17" t="s">
        <v>284</v>
      </c>
      <c r="Z121" s="17" t="e">
        <f t="shared" si="21"/>
        <v>#N/A</v>
      </c>
      <c r="AB121" s="17" t="e">
        <f t="shared" si="22"/>
        <v>#N/A</v>
      </c>
      <c r="AR121" s="17" t="str">
        <f t="shared" si="16"/>
        <v xml:space="preserve"> | In-situ stabilisation - including 50mm corrector. Excludes seal | Start Ch 87670 | Length 30</v>
      </c>
    </row>
    <row r="122" spans="2:44" x14ac:dyDescent="0.25">
      <c r="B122" s="43" t="s">
        <v>138</v>
      </c>
      <c r="C122" s="52" t="s">
        <v>2</v>
      </c>
      <c r="D122" s="25"/>
      <c r="E122" s="176" t="s">
        <v>34</v>
      </c>
      <c r="F122" s="43">
        <v>87795</v>
      </c>
      <c r="G122" s="25">
        <v>87845</v>
      </c>
      <c r="H122" s="25">
        <f t="shared" si="17"/>
        <v>50</v>
      </c>
      <c r="I122" s="25"/>
      <c r="J122" s="25"/>
      <c r="K122" s="169">
        <f>H122</f>
        <v>50</v>
      </c>
      <c r="L122" s="180" t="s">
        <v>4</v>
      </c>
      <c r="O122" s="41">
        <f t="shared" si="19"/>
        <v>50</v>
      </c>
      <c r="P122" s="41" t="str">
        <f t="shared" si="20"/>
        <v>YES</v>
      </c>
      <c r="R122" s="17" t="s">
        <v>284</v>
      </c>
      <c r="Z122" s="17" t="e">
        <f t="shared" si="21"/>
        <v>#N/A</v>
      </c>
      <c r="AB122" s="17" t="e">
        <f t="shared" si="22"/>
        <v>#N/A</v>
      </c>
      <c r="AR122" s="17" t="str">
        <f t="shared" si="16"/>
        <v xml:space="preserve"> | Reshape table drain (1 side) | Start Ch 87795 | Length 50</v>
      </c>
    </row>
    <row r="123" spans="2:44" x14ac:dyDescent="0.25">
      <c r="B123" s="43" t="s">
        <v>139</v>
      </c>
      <c r="C123" s="52" t="s">
        <v>2</v>
      </c>
      <c r="D123" s="25"/>
      <c r="E123" s="53" t="s">
        <v>27</v>
      </c>
      <c r="F123" s="43">
        <v>87925</v>
      </c>
      <c r="G123" s="25">
        <v>87975</v>
      </c>
      <c r="H123" s="25">
        <f t="shared" si="17"/>
        <v>50</v>
      </c>
      <c r="I123" s="25">
        <v>1.5</v>
      </c>
      <c r="J123" s="25">
        <v>0.05</v>
      </c>
      <c r="K123" s="169">
        <f>H123</f>
        <v>50</v>
      </c>
      <c r="L123" s="180" t="s">
        <v>4</v>
      </c>
      <c r="O123" s="41">
        <f t="shared" si="19"/>
        <v>50</v>
      </c>
      <c r="P123" s="41" t="str">
        <f t="shared" si="20"/>
        <v>YES</v>
      </c>
      <c r="R123" s="17" t="s">
        <v>284</v>
      </c>
      <c r="Z123" s="17" t="e">
        <f t="shared" si="21"/>
        <v>#N/A</v>
      </c>
      <c r="AB123" s="17" t="e">
        <f t="shared" si="22"/>
        <v>#N/A</v>
      </c>
      <c r="AR123" s="17" t="str">
        <f t="shared" si="16"/>
        <v xml:space="preserve"> | Heavy shoulder grading - incorporating 50mm of imported material | Start Ch 87925 | Length 50</v>
      </c>
    </row>
    <row r="124" spans="2:44" ht="17.25" x14ac:dyDescent="0.25">
      <c r="B124" s="43" t="s">
        <v>140</v>
      </c>
      <c r="C124" s="52" t="s">
        <v>2</v>
      </c>
      <c r="D124" s="25"/>
      <c r="E124" s="53" t="s">
        <v>13</v>
      </c>
      <c r="F124" s="43">
        <v>88100</v>
      </c>
      <c r="G124" s="25">
        <v>88105</v>
      </c>
      <c r="H124" s="25">
        <f t="shared" si="17"/>
        <v>5</v>
      </c>
      <c r="I124" s="25">
        <v>2</v>
      </c>
      <c r="J124" s="25">
        <v>0.3</v>
      </c>
      <c r="K124" s="170">
        <f>H124*I124*J124</f>
        <v>3</v>
      </c>
      <c r="L124" s="180" t="s">
        <v>292</v>
      </c>
      <c r="O124" s="41">
        <f t="shared" si="19"/>
        <v>5</v>
      </c>
      <c r="P124" s="41" t="str">
        <f t="shared" si="20"/>
        <v>YES</v>
      </c>
      <c r="R124" s="17" t="s">
        <v>282</v>
      </c>
      <c r="Z124" s="17" t="e">
        <f t="shared" si="21"/>
        <v>#N/A</v>
      </c>
      <c r="AB124" s="17" t="e">
        <f t="shared" si="22"/>
        <v>#N/A</v>
      </c>
      <c r="AR124" s="17" t="str">
        <f t="shared" si="16"/>
        <v xml:space="preserve"> | Bulk fill - imported | Start Ch 88100 | Length 5</v>
      </c>
    </row>
    <row r="125" spans="2:44" x14ac:dyDescent="0.25">
      <c r="B125" s="43" t="s">
        <v>141</v>
      </c>
      <c r="C125" s="52" t="s">
        <v>2</v>
      </c>
      <c r="D125" s="25"/>
      <c r="E125" s="53" t="s">
        <v>27</v>
      </c>
      <c r="F125" s="43">
        <v>88975</v>
      </c>
      <c r="G125" s="25">
        <v>89035</v>
      </c>
      <c r="H125" s="25">
        <f t="shared" si="17"/>
        <v>60</v>
      </c>
      <c r="I125" s="25">
        <v>1.5</v>
      </c>
      <c r="J125" s="25">
        <v>0.05</v>
      </c>
      <c r="K125" s="169">
        <f>H125</f>
        <v>60</v>
      </c>
      <c r="L125" s="180" t="s">
        <v>4</v>
      </c>
      <c r="O125" s="41">
        <f t="shared" si="19"/>
        <v>60</v>
      </c>
      <c r="P125" s="41" t="str">
        <f t="shared" si="20"/>
        <v>YES</v>
      </c>
      <c r="R125" s="17" t="s">
        <v>369</v>
      </c>
      <c r="Z125" s="17" t="e">
        <f t="shared" si="21"/>
        <v>#N/A</v>
      </c>
      <c r="AB125" s="17" t="e">
        <f t="shared" si="22"/>
        <v>#N/A</v>
      </c>
      <c r="AR125" s="17" t="str">
        <f t="shared" si="16"/>
        <v xml:space="preserve"> | Heavy shoulder grading - incorporating 50mm of imported material | Start Ch 88975 | Length 60</v>
      </c>
    </row>
    <row r="126" spans="2:44" ht="17.25" x14ac:dyDescent="0.25">
      <c r="B126" s="43" t="s">
        <v>142</v>
      </c>
      <c r="C126" s="52" t="s">
        <v>2</v>
      </c>
      <c r="D126" s="25"/>
      <c r="E126" s="176" t="s">
        <v>40</v>
      </c>
      <c r="F126" s="43">
        <v>89455</v>
      </c>
      <c r="G126" s="25">
        <v>89485</v>
      </c>
      <c r="H126" s="25">
        <f t="shared" si="17"/>
        <v>30</v>
      </c>
      <c r="I126" s="25">
        <v>2</v>
      </c>
      <c r="J126" s="25">
        <v>0.3</v>
      </c>
      <c r="K126" s="169">
        <f>H126*I126*J126</f>
        <v>18</v>
      </c>
      <c r="L126" s="180" t="s">
        <v>292</v>
      </c>
      <c r="O126" s="41">
        <f t="shared" si="19"/>
        <v>30</v>
      </c>
      <c r="P126" s="41" t="str">
        <f t="shared" si="20"/>
        <v>YES</v>
      </c>
      <c r="R126" s="17" t="s">
        <v>406</v>
      </c>
      <c r="Z126" s="17" t="e">
        <f t="shared" si="21"/>
        <v>#N/A</v>
      </c>
      <c r="AB126" s="17" t="e">
        <f t="shared" si="22"/>
        <v>#N/A</v>
      </c>
      <c r="AR126" s="17" t="str">
        <f t="shared" si="16"/>
        <v xml:space="preserve"> | Rock protection | Start Ch 89455 | Length 30</v>
      </c>
    </row>
    <row r="127" spans="2:44" x14ac:dyDescent="0.25">
      <c r="B127" s="43" t="s">
        <v>143</v>
      </c>
      <c r="C127" s="52" t="s">
        <v>2</v>
      </c>
      <c r="D127" s="25"/>
      <c r="E127" s="176" t="s">
        <v>34</v>
      </c>
      <c r="F127" s="43">
        <v>91105</v>
      </c>
      <c r="G127" s="25">
        <v>91315</v>
      </c>
      <c r="H127" s="25">
        <f t="shared" si="17"/>
        <v>210</v>
      </c>
      <c r="I127" s="25"/>
      <c r="J127" s="25"/>
      <c r="K127" s="169">
        <f>H127</f>
        <v>210</v>
      </c>
      <c r="L127" s="180" t="s">
        <v>4</v>
      </c>
      <c r="O127" s="41">
        <f t="shared" si="19"/>
        <v>210</v>
      </c>
      <c r="P127" s="41" t="str">
        <f t="shared" si="20"/>
        <v>YES</v>
      </c>
      <c r="R127" s="17" t="s">
        <v>282</v>
      </c>
      <c r="Z127" s="17" t="e">
        <f t="shared" si="21"/>
        <v>#N/A</v>
      </c>
      <c r="AB127" s="17" t="e">
        <f t="shared" si="22"/>
        <v>#N/A</v>
      </c>
      <c r="AR127" s="17" t="str">
        <f t="shared" si="16"/>
        <v xml:space="preserve"> | Reshape table drain (1 side) | Start Ch 91105 | Length 210</v>
      </c>
    </row>
    <row r="128" spans="2:44" ht="17.25" x14ac:dyDescent="0.25">
      <c r="B128" s="43" t="s">
        <v>144</v>
      </c>
      <c r="C128" s="52" t="s">
        <v>2</v>
      </c>
      <c r="D128" s="25"/>
      <c r="E128" s="176" t="s">
        <v>15</v>
      </c>
      <c r="F128" s="43">
        <v>95215</v>
      </c>
      <c r="G128" s="25">
        <v>95260</v>
      </c>
      <c r="H128" s="25">
        <f t="shared" si="17"/>
        <v>45</v>
      </c>
      <c r="I128" s="25">
        <v>1.8</v>
      </c>
      <c r="J128" s="25">
        <v>0.15</v>
      </c>
      <c r="K128" s="169">
        <f>H128*I128</f>
        <v>81</v>
      </c>
      <c r="L128" s="180" t="s">
        <v>429</v>
      </c>
      <c r="O128" s="41">
        <f t="shared" si="19"/>
        <v>45</v>
      </c>
      <c r="P128" s="41" t="str">
        <f t="shared" si="20"/>
        <v>YES</v>
      </c>
      <c r="R128" s="17" t="s">
        <v>284</v>
      </c>
      <c r="Z128" s="17" t="e">
        <f t="shared" si="21"/>
        <v>#N/A</v>
      </c>
      <c r="AB128" s="17" t="e">
        <f t="shared" si="22"/>
        <v>#N/A</v>
      </c>
      <c r="AR128" s="17" t="str">
        <f t="shared" si="16"/>
        <v xml:space="preserve"> | Reconstruct unbound granular pavement. Excludes seal | Start Ch 95215 | Length 45</v>
      </c>
    </row>
    <row r="129" spans="2:44" x14ac:dyDescent="0.25">
      <c r="B129" s="43" t="s">
        <v>145</v>
      </c>
      <c r="C129" s="52" t="s">
        <v>2</v>
      </c>
      <c r="D129" s="25"/>
      <c r="E129" s="53" t="s">
        <v>6</v>
      </c>
      <c r="F129" s="43">
        <v>95215</v>
      </c>
      <c r="G129" s="25">
        <v>95260</v>
      </c>
      <c r="H129" s="25">
        <f t="shared" si="17"/>
        <v>45</v>
      </c>
      <c r="I129" s="25">
        <v>1.8</v>
      </c>
      <c r="J129" s="25"/>
      <c r="K129" s="169">
        <f>H129*I129</f>
        <v>81</v>
      </c>
      <c r="L129" s="180" t="s">
        <v>7</v>
      </c>
      <c r="O129" s="41">
        <f t="shared" si="19"/>
        <v>45</v>
      </c>
      <c r="P129" s="41" t="str">
        <f t="shared" si="20"/>
        <v>YES</v>
      </c>
      <c r="R129" s="17" t="s">
        <v>284</v>
      </c>
      <c r="Z129" s="17" t="e">
        <f t="shared" si="21"/>
        <v>#N/A</v>
      </c>
      <c r="AB129" s="17" t="e">
        <f t="shared" si="22"/>
        <v>#N/A</v>
      </c>
      <c r="AR129" s="17" t="str">
        <f t="shared" si="16"/>
        <v xml:space="preserve"> | Bitumen spray seal, 2-coat | Start Ch 95215 | Length 45</v>
      </c>
    </row>
    <row r="130" spans="2:44" x14ac:dyDescent="0.25">
      <c r="B130" s="43" t="s">
        <v>146</v>
      </c>
      <c r="C130" s="52" t="s">
        <v>2</v>
      </c>
      <c r="D130" s="25"/>
      <c r="E130" s="53" t="s">
        <v>6</v>
      </c>
      <c r="F130" s="43">
        <v>97685</v>
      </c>
      <c r="G130" s="25">
        <v>97734</v>
      </c>
      <c r="H130" s="25">
        <f t="shared" si="17"/>
        <v>49</v>
      </c>
      <c r="I130" s="25">
        <v>4</v>
      </c>
      <c r="J130" s="25"/>
      <c r="K130" s="169">
        <f>H130*I130</f>
        <v>196</v>
      </c>
      <c r="L130" s="180" t="s">
        <v>7</v>
      </c>
      <c r="O130" s="41">
        <f t="shared" si="19"/>
        <v>49</v>
      </c>
      <c r="P130" s="41" t="str">
        <f t="shared" si="20"/>
        <v>YES</v>
      </c>
      <c r="R130" s="17" t="s">
        <v>295</v>
      </c>
      <c r="Z130" s="17" t="e">
        <f t="shared" si="21"/>
        <v>#N/A</v>
      </c>
      <c r="AB130" s="17" t="e">
        <f t="shared" si="22"/>
        <v>#N/A</v>
      </c>
      <c r="AR130" s="17" t="str">
        <f t="shared" si="16"/>
        <v xml:space="preserve"> | Bitumen spray seal, 2-coat | Start Ch 97685 | Length 49</v>
      </c>
    </row>
    <row r="131" spans="2:44" ht="17.25" x14ac:dyDescent="0.25">
      <c r="B131" s="43" t="s">
        <v>147</v>
      </c>
      <c r="C131" s="52" t="s">
        <v>2</v>
      </c>
      <c r="D131" s="25"/>
      <c r="E131" s="53" t="s">
        <v>31</v>
      </c>
      <c r="F131" s="43">
        <v>97685</v>
      </c>
      <c r="G131" s="25">
        <v>97734</v>
      </c>
      <c r="H131" s="25">
        <f t="shared" si="17"/>
        <v>49</v>
      </c>
      <c r="I131" s="25">
        <v>4</v>
      </c>
      <c r="J131" s="25">
        <v>0.05</v>
      </c>
      <c r="K131" s="169">
        <f>H131*I131</f>
        <v>196</v>
      </c>
      <c r="L131" s="180" t="s">
        <v>429</v>
      </c>
      <c r="O131" s="41">
        <f t="shared" si="19"/>
        <v>49</v>
      </c>
      <c r="P131" s="41" t="str">
        <f t="shared" si="20"/>
        <v>YES</v>
      </c>
      <c r="R131" s="17" t="s">
        <v>306</v>
      </c>
      <c r="Z131" s="17" t="e">
        <f t="shared" si="21"/>
        <v>#N/A</v>
      </c>
      <c r="AB131" s="17" t="e">
        <f t="shared" si="22"/>
        <v>#N/A</v>
      </c>
      <c r="AR131" s="17" t="str">
        <f t="shared" si="16"/>
        <v xml:space="preserve"> | In-situ stabilisation - including 50mm corrector. Excludes seal | Start Ch 97685 | Length 49</v>
      </c>
    </row>
    <row r="132" spans="2:44" x14ac:dyDescent="0.25">
      <c r="B132" s="43" t="s">
        <v>148</v>
      </c>
      <c r="C132" s="52" t="s">
        <v>2</v>
      </c>
      <c r="D132" s="25"/>
      <c r="E132" s="53" t="s">
        <v>27</v>
      </c>
      <c r="F132" s="43">
        <v>97995</v>
      </c>
      <c r="G132" s="25">
        <v>98076</v>
      </c>
      <c r="H132" s="25">
        <f t="shared" si="17"/>
        <v>81</v>
      </c>
      <c r="I132" s="25">
        <v>1.5</v>
      </c>
      <c r="J132" s="25">
        <v>0.05</v>
      </c>
      <c r="K132" s="169">
        <f>H132</f>
        <v>81</v>
      </c>
      <c r="L132" s="180" t="s">
        <v>4</v>
      </c>
      <c r="AR132" s="17" t="str">
        <f t="shared" si="16"/>
        <v xml:space="preserve"> | Heavy shoulder grading - incorporating 50mm of imported material | Start Ch 97995 | Length 81</v>
      </c>
    </row>
    <row r="133" spans="2:44" ht="17.25" x14ac:dyDescent="0.25">
      <c r="B133" s="43" t="s">
        <v>149</v>
      </c>
      <c r="C133" s="52" t="s">
        <v>2</v>
      </c>
      <c r="D133" s="25"/>
      <c r="E133" s="53" t="s">
        <v>13</v>
      </c>
      <c r="F133" s="43">
        <v>97995</v>
      </c>
      <c r="G133" s="25">
        <v>98076</v>
      </c>
      <c r="H133" s="25">
        <f t="shared" si="17"/>
        <v>81</v>
      </c>
      <c r="I133" s="25">
        <v>4</v>
      </c>
      <c r="J133" s="25">
        <v>0.15</v>
      </c>
      <c r="K133" s="170">
        <f>H133*I133*J133</f>
        <v>48.6</v>
      </c>
      <c r="L133" s="180" t="s">
        <v>292</v>
      </c>
      <c r="AR133" s="17" t="str">
        <f t="shared" si="16"/>
        <v xml:space="preserve"> | Bulk fill - imported | Start Ch 97995 | Length 81</v>
      </c>
    </row>
    <row r="134" spans="2:44" x14ac:dyDescent="0.25">
      <c r="B134" s="43" t="s">
        <v>150</v>
      </c>
      <c r="C134" s="52" t="s">
        <v>2</v>
      </c>
      <c r="D134" s="25"/>
      <c r="E134" s="53" t="s">
        <v>6</v>
      </c>
      <c r="F134" s="43">
        <v>98035</v>
      </c>
      <c r="G134" s="25">
        <v>98065</v>
      </c>
      <c r="H134" s="25">
        <f t="shared" si="17"/>
        <v>30</v>
      </c>
      <c r="I134" s="25">
        <v>4</v>
      </c>
      <c r="J134" s="25"/>
      <c r="K134" s="169">
        <f>H134*I134</f>
        <v>120</v>
      </c>
      <c r="L134" s="180" t="s">
        <v>7</v>
      </c>
      <c r="AR134" s="17" t="str">
        <f t="shared" ref="AR134:AR147" si="23">_xlfn.CONCAT(D134," | ",E134," | ","Start Ch ",F134," | ","Length ",H134)</f>
        <v xml:space="preserve"> | Bitumen spray seal, 2-coat | Start Ch 98035 | Length 30</v>
      </c>
    </row>
    <row r="135" spans="2:44" ht="17.25" x14ac:dyDescent="0.25">
      <c r="B135" s="43" t="s">
        <v>151</v>
      </c>
      <c r="C135" s="52" t="s">
        <v>2</v>
      </c>
      <c r="D135" s="25"/>
      <c r="E135" s="53" t="s">
        <v>31</v>
      </c>
      <c r="F135" s="43">
        <v>98035</v>
      </c>
      <c r="G135" s="25">
        <v>98065</v>
      </c>
      <c r="H135" s="25">
        <f t="shared" si="17"/>
        <v>30</v>
      </c>
      <c r="I135" s="25">
        <v>4</v>
      </c>
      <c r="J135" s="25">
        <v>0.05</v>
      </c>
      <c r="K135" s="169">
        <f>H135*I135</f>
        <v>120</v>
      </c>
      <c r="L135" s="180" t="s">
        <v>429</v>
      </c>
      <c r="AR135" s="17" t="str">
        <f t="shared" si="23"/>
        <v xml:space="preserve"> | In-situ stabilisation - including 50mm corrector. Excludes seal | Start Ch 98035 | Length 30</v>
      </c>
    </row>
    <row r="136" spans="2:44" ht="17.25" x14ac:dyDescent="0.25">
      <c r="B136" s="43" t="s">
        <v>152</v>
      </c>
      <c r="C136" s="52" t="s">
        <v>2</v>
      </c>
      <c r="D136" s="25"/>
      <c r="E136" s="53" t="s">
        <v>17</v>
      </c>
      <c r="F136" s="43">
        <v>98900</v>
      </c>
      <c r="G136" s="25">
        <v>98950</v>
      </c>
      <c r="H136" s="25">
        <f t="shared" si="17"/>
        <v>50</v>
      </c>
      <c r="I136" s="25">
        <v>2</v>
      </c>
      <c r="J136" s="25">
        <v>0.1</v>
      </c>
      <c r="K136" s="170">
        <f>H136*I136*J136</f>
        <v>10</v>
      </c>
      <c r="L136" s="180" t="s">
        <v>292</v>
      </c>
      <c r="AR136" s="17" t="str">
        <f t="shared" si="23"/>
        <v xml:space="preserve"> | Bulk excavate surplus material and remove from site | Start Ch 98900 | Length 50</v>
      </c>
    </row>
    <row r="137" spans="2:44" ht="17.25" x14ac:dyDescent="0.25">
      <c r="B137" s="43" t="s">
        <v>153</v>
      </c>
      <c r="C137" s="52" t="s">
        <v>2</v>
      </c>
      <c r="D137" s="25"/>
      <c r="E137" s="53" t="s">
        <v>13</v>
      </c>
      <c r="F137" s="43">
        <v>106770</v>
      </c>
      <c r="G137" s="25">
        <v>106780</v>
      </c>
      <c r="H137" s="25">
        <f t="shared" si="17"/>
        <v>10</v>
      </c>
      <c r="I137" s="25">
        <v>2</v>
      </c>
      <c r="J137" s="25">
        <v>0.4</v>
      </c>
      <c r="K137" s="170">
        <f>H137*I137*J137</f>
        <v>8</v>
      </c>
      <c r="L137" s="180" t="s">
        <v>292</v>
      </c>
      <c r="AR137" s="17" t="str">
        <f t="shared" si="23"/>
        <v xml:space="preserve"> | Bulk fill - imported | Start Ch 106770 | Length 10</v>
      </c>
    </row>
    <row r="138" spans="2:44" x14ac:dyDescent="0.25">
      <c r="B138" s="43" t="s">
        <v>154</v>
      </c>
      <c r="C138" s="52" t="s">
        <v>2</v>
      </c>
      <c r="D138" s="25"/>
      <c r="E138" s="53" t="s">
        <v>27</v>
      </c>
      <c r="F138" s="43">
        <v>106765</v>
      </c>
      <c r="G138" s="25">
        <v>106815</v>
      </c>
      <c r="H138" s="25">
        <f t="shared" si="17"/>
        <v>50</v>
      </c>
      <c r="I138" s="25">
        <v>1.5</v>
      </c>
      <c r="J138" s="25">
        <v>0.05</v>
      </c>
      <c r="K138" s="169">
        <f>H138</f>
        <v>50</v>
      </c>
      <c r="L138" s="180" t="s">
        <v>4</v>
      </c>
      <c r="AR138" s="17" t="str">
        <f t="shared" si="23"/>
        <v xml:space="preserve"> | Heavy shoulder grading - incorporating 50mm of imported material | Start Ch 106765 | Length 50</v>
      </c>
    </row>
    <row r="139" spans="2:44" ht="17.25" x14ac:dyDescent="0.25">
      <c r="B139" s="43" t="s">
        <v>155</v>
      </c>
      <c r="C139" s="52" t="s">
        <v>2</v>
      </c>
      <c r="D139" s="25"/>
      <c r="E139" s="53" t="s">
        <v>156</v>
      </c>
      <c r="F139" s="43">
        <v>106875</v>
      </c>
      <c r="G139" s="25">
        <v>106895</v>
      </c>
      <c r="H139" s="25">
        <f t="shared" si="17"/>
        <v>20</v>
      </c>
      <c r="I139" s="25">
        <v>3</v>
      </c>
      <c r="J139" s="25">
        <v>0.3</v>
      </c>
      <c r="K139" s="169">
        <f>H139*I139*J139</f>
        <v>18</v>
      </c>
      <c r="L139" s="180" t="s">
        <v>292</v>
      </c>
      <c r="AR139" s="17" t="str">
        <f t="shared" si="23"/>
        <v xml:space="preserve"> | Bulk fill - local | Start Ch 106875 | Length 20</v>
      </c>
    </row>
    <row r="140" spans="2:44" x14ac:dyDescent="0.25">
      <c r="B140" s="43" t="s">
        <v>157</v>
      </c>
      <c r="C140" s="52" t="s">
        <v>2</v>
      </c>
      <c r="D140" s="25"/>
      <c r="E140" s="53" t="s">
        <v>27</v>
      </c>
      <c r="F140" s="43">
        <v>106880</v>
      </c>
      <c r="G140" s="25">
        <v>106930</v>
      </c>
      <c r="H140" s="25">
        <f t="shared" si="17"/>
        <v>50</v>
      </c>
      <c r="I140" s="25">
        <v>1.5</v>
      </c>
      <c r="J140" s="25">
        <v>0.05</v>
      </c>
      <c r="K140" s="169">
        <f>H140</f>
        <v>50</v>
      </c>
      <c r="L140" s="180" t="s">
        <v>4</v>
      </c>
      <c r="AR140" s="17" t="str">
        <f t="shared" si="23"/>
        <v xml:space="preserve"> | Heavy shoulder grading - incorporating 50mm of imported material | Start Ch 106880 | Length 50</v>
      </c>
    </row>
    <row r="141" spans="2:44" ht="17.25" x14ac:dyDescent="0.25">
      <c r="B141" s="43" t="s">
        <v>158</v>
      </c>
      <c r="C141" s="52" t="s">
        <v>2</v>
      </c>
      <c r="D141" s="25"/>
      <c r="E141" s="53" t="s">
        <v>13</v>
      </c>
      <c r="F141" s="43">
        <v>110070</v>
      </c>
      <c r="G141" s="25">
        <v>110071</v>
      </c>
      <c r="H141" s="25">
        <f t="shared" si="17"/>
        <v>1</v>
      </c>
      <c r="I141" s="25">
        <v>1</v>
      </c>
      <c r="J141" s="25">
        <v>0.5</v>
      </c>
      <c r="K141" s="170">
        <f>H141*I141*J141</f>
        <v>0.5</v>
      </c>
      <c r="L141" s="180" t="s">
        <v>292</v>
      </c>
      <c r="AR141" s="17" t="str">
        <f t="shared" si="23"/>
        <v xml:space="preserve"> | Bulk fill - imported | Start Ch 110070 | Length 1</v>
      </c>
    </row>
    <row r="142" spans="2:44" x14ac:dyDescent="0.25">
      <c r="B142" s="43" t="s">
        <v>159</v>
      </c>
      <c r="C142" s="52" t="s">
        <v>2</v>
      </c>
      <c r="D142" s="25"/>
      <c r="E142" s="176" t="s">
        <v>92</v>
      </c>
      <c r="F142" s="43">
        <v>115390</v>
      </c>
      <c r="G142" s="25">
        <v>115390</v>
      </c>
      <c r="H142" s="25">
        <f t="shared" si="17"/>
        <v>0</v>
      </c>
      <c r="I142" s="25"/>
      <c r="J142" s="25"/>
      <c r="K142" s="169">
        <v>1</v>
      </c>
      <c r="L142" s="180" t="s">
        <v>23</v>
      </c>
      <c r="AR142" s="17" t="str">
        <f t="shared" si="23"/>
        <v xml:space="preserve"> | Pothole repair &lt;1m2 | Start Ch 115390 | Length 0</v>
      </c>
    </row>
    <row r="143" spans="2:44" ht="17.25" x14ac:dyDescent="0.25">
      <c r="B143" s="43" t="s">
        <v>160</v>
      </c>
      <c r="C143" s="52" t="s">
        <v>2</v>
      </c>
      <c r="D143" s="25"/>
      <c r="E143" s="53" t="s">
        <v>13</v>
      </c>
      <c r="F143" s="43">
        <v>119720</v>
      </c>
      <c r="G143" s="25">
        <v>119880</v>
      </c>
      <c r="H143" s="25">
        <f t="shared" si="17"/>
        <v>160</v>
      </c>
      <c r="I143" s="25">
        <v>3</v>
      </c>
      <c r="J143" s="25">
        <v>0.3</v>
      </c>
      <c r="K143" s="170">
        <f>H143*I143*J143</f>
        <v>144</v>
      </c>
      <c r="L143" s="180" t="s">
        <v>292</v>
      </c>
      <c r="AR143" s="17" t="str">
        <f t="shared" si="23"/>
        <v xml:space="preserve"> | Bulk fill - imported | Start Ch 119720 | Length 160</v>
      </c>
    </row>
    <row r="144" spans="2:44" ht="17.25" x14ac:dyDescent="0.25">
      <c r="B144" s="43" t="s">
        <v>161</v>
      </c>
      <c r="C144" s="52" t="s">
        <v>2</v>
      </c>
      <c r="D144" s="25"/>
      <c r="E144" s="53" t="s">
        <v>162</v>
      </c>
      <c r="F144" s="25">
        <v>119720</v>
      </c>
      <c r="G144" s="25">
        <v>119920</v>
      </c>
      <c r="H144" s="25">
        <f t="shared" si="17"/>
        <v>200</v>
      </c>
      <c r="I144" s="25">
        <v>0.5</v>
      </c>
      <c r="J144" s="25">
        <v>0.3</v>
      </c>
      <c r="K144" s="169">
        <f>H144*I144*J144</f>
        <v>30</v>
      </c>
      <c r="L144" s="180" t="s">
        <v>292</v>
      </c>
      <c r="AR144" s="17" t="str">
        <f t="shared" si="23"/>
        <v xml:space="preserve"> | Gravel/material supply | Start Ch 119720 | Length 200</v>
      </c>
    </row>
    <row r="145" spans="2:44" x14ac:dyDescent="0.25">
      <c r="B145" s="43" t="s">
        <v>163</v>
      </c>
      <c r="C145" s="52" t="s">
        <v>2</v>
      </c>
      <c r="D145" s="25"/>
      <c r="E145" s="53" t="s">
        <v>27</v>
      </c>
      <c r="F145" s="25">
        <v>119720</v>
      </c>
      <c r="G145" s="25">
        <v>119940</v>
      </c>
      <c r="H145" s="25">
        <f t="shared" si="17"/>
        <v>220</v>
      </c>
      <c r="I145" s="25">
        <v>1.5</v>
      </c>
      <c r="J145" s="25">
        <v>0.05</v>
      </c>
      <c r="K145" s="169">
        <f>H145</f>
        <v>220</v>
      </c>
      <c r="L145" s="180" t="s">
        <v>4</v>
      </c>
      <c r="AR145" s="17" t="str">
        <f t="shared" si="23"/>
        <v xml:space="preserve"> | Heavy shoulder grading - incorporating 50mm of imported material | Start Ch 119720 | Length 220</v>
      </c>
    </row>
    <row r="146" spans="2:44" x14ac:dyDescent="0.25">
      <c r="B146" s="43" t="s">
        <v>164</v>
      </c>
      <c r="C146" s="52" t="s">
        <v>2</v>
      </c>
      <c r="D146" s="25"/>
      <c r="E146" s="176" t="s">
        <v>38</v>
      </c>
      <c r="F146" s="25">
        <v>119980</v>
      </c>
      <c r="G146" s="25">
        <v>119980</v>
      </c>
      <c r="H146" s="25"/>
      <c r="I146" s="25"/>
      <c r="J146" s="25"/>
      <c r="K146" s="169">
        <v>2</v>
      </c>
      <c r="L146" s="180" t="s">
        <v>23</v>
      </c>
      <c r="AR146" s="17" t="str">
        <f t="shared" si="23"/>
        <v xml:space="preserve"> | Replace guide posts or markers | Start Ch 119980 | Length </v>
      </c>
    </row>
    <row r="147" spans="2:44" ht="17.25" x14ac:dyDescent="0.25">
      <c r="B147" s="43" t="s">
        <v>165</v>
      </c>
      <c r="C147" s="52" t="s">
        <v>2</v>
      </c>
      <c r="D147" s="25"/>
      <c r="E147" s="53" t="s">
        <v>54</v>
      </c>
      <c r="F147" s="25">
        <v>120280</v>
      </c>
      <c r="G147" s="25">
        <v>120300</v>
      </c>
      <c r="H147" s="25">
        <f>G147-F147</f>
        <v>20</v>
      </c>
      <c r="I147" s="25">
        <v>1.5</v>
      </c>
      <c r="J147" s="25">
        <v>0.1</v>
      </c>
      <c r="K147" s="169">
        <f>H147*I147*J147</f>
        <v>3</v>
      </c>
      <c r="L147" s="180" t="s">
        <v>292</v>
      </c>
      <c r="AR147" s="17" t="str">
        <f t="shared" si="23"/>
        <v xml:space="preserve"> | Clear mixed debris and remove from site | Start Ch 120280 | Length 20</v>
      </c>
    </row>
    <row r="148" spans="2:44" ht="17.25" x14ac:dyDescent="0.25">
      <c r="B148" s="43" t="s">
        <v>166</v>
      </c>
      <c r="C148" s="52" t="s">
        <v>2</v>
      </c>
      <c r="D148" s="25"/>
      <c r="E148" s="53" t="s">
        <v>162</v>
      </c>
      <c r="F148" s="25">
        <v>120525</v>
      </c>
      <c r="G148" s="25">
        <v>120585</v>
      </c>
      <c r="H148" s="25">
        <f>G148-F148</f>
        <v>60</v>
      </c>
      <c r="I148" s="25">
        <v>2</v>
      </c>
      <c r="J148" s="25">
        <v>0.3</v>
      </c>
      <c r="K148" s="169">
        <f>H148*I148*J148</f>
        <v>36</v>
      </c>
      <c r="L148" s="180" t="s">
        <v>292</v>
      </c>
      <c r="AR148" s="17" t="e">
        <f>_xlfn.CONCAT(D148," | ",#REF!," | ","Start Ch ",F148," | ","Length ",H148)</f>
        <v>#REF!</v>
      </c>
    </row>
    <row r="149" spans="2:44" x14ac:dyDescent="0.25">
      <c r="B149" s="43" t="s">
        <v>167</v>
      </c>
      <c r="C149" s="52" t="s">
        <v>2</v>
      </c>
      <c r="D149" s="25"/>
      <c r="E149" s="53" t="s">
        <v>27</v>
      </c>
      <c r="F149" s="25">
        <v>120525</v>
      </c>
      <c r="G149" s="25">
        <v>120585</v>
      </c>
      <c r="H149" s="25">
        <f>G149-F149</f>
        <v>60</v>
      </c>
      <c r="I149" s="25">
        <v>1.5</v>
      </c>
      <c r="J149" s="25">
        <v>0.05</v>
      </c>
      <c r="K149" s="169">
        <f>H149</f>
        <v>60</v>
      </c>
      <c r="L149" s="180" t="s">
        <v>4</v>
      </c>
      <c r="AR149" s="17" t="str">
        <f t="shared" ref="AR149:AR175" si="24">_xlfn.CONCAT(D149," | ",E149," | ","Start Ch ",F149," | ","Length ",H149)</f>
        <v xml:space="preserve"> | Heavy shoulder grading - incorporating 50mm of imported material | Start Ch 120525 | Length 60</v>
      </c>
    </row>
    <row r="150" spans="2:44" x14ac:dyDescent="0.25">
      <c r="B150" s="43" t="s">
        <v>168</v>
      </c>
      <c r="C150" s="52" t="s">
        <v>2</v>
      </c>
      <c r="D150" s="25"/>
      <c r="E150" s="176" t="s">
        <v>38</v>
      </c>
      <c r="F150" s="25">
        <v>121040</v>
      </c>
      <c r="G150" s="25">
        <v>121040</v>
      </c>
      <c r="H150" s="25"/>
      <c r="I150" s="25"/>
      <c r="J150" s="25"/>
      <c r="K150" s="169">
        <v>2</v>
      </c>
      <c r="L150" s="180" t="s">
        <v>23</v>
      </c>
      <c r="AR150" s="17" t="str">
        <f t="shared" si="24"/>
        <v xml:space="preserve"> | Replace guide posts or markers | Start Ch 121040 | Length </v>
      </c>
    </row>
    <row r="151" spans="2:44" x14ac:dyDescent="0.25">
      <c r="B151" s="43" t="s">
        <v>169</v>
      </c>
      <c r="C151" s="52" t="s">
        <v>2</v>
      </c>
      <c r="D151" s="25"/>
      <c r="E151" s="53" t="s">
        <v>27</v>
      </c>
      <c r="F151" s="25">
        <v>121615</v>
      </c>
      <c r="G151" s="25">
        <v>121665</v>
      </c>
      <c r="H151" s="25">
        <f t="shared" ref="H151:H159" si="25">G151-F151</f>
        <v>50</v>
      </c>
      <c r="I151" s="25">
        <v>1.5</v>
      </c>
      <c r="J151" s="25">
        <v>0.05</v>
      </c>
      <c r="K151" s="169">
        <f>H151</f>
        <v>50</v>
      </c>
      <c r="L151" s="180" t="s">
        <v>4</v>
      </c>
      <c r="AR151" s="17" t="str">
        <f t="shared" si="24"/>
        <v xml:space="preserve"> | Heavy shoulder grading - incorporating 50mm of imported material | Start Ch 121615 | Length 50</v>
      </c>
    </row>
    <row r="152" spans="2:44" ht="17.25" x14ac:dyDescent="0.25">
      <c r="B152" s="43" t="s">
        <v>170</v>
      </c>
      <c r="C152" s="52" t="s">
        <v>2</v>
      </c>
      <c r="D152" s="25"/>
      <c r="E152" s="175" t="s">
        <v>17</v>
      </c>
      <c r="F152" s="160">
        <v>122000</v>
      </c>
      <c r="G152" s="25">
        <v>122060</v>
      </c>
      <c r="H152" s="25">
        <f t="shared" si="25"/>
        <v>60</v>
      </c>
      <c r="I152" s="25">
        <v>1</v>
      </c>
      <c r="J152" s="25">
        <v>0.1</v>
      </c>
      <c r="K152" s="170">
        <f>H152*I152*J152</f>
        <v>6</v>
      </c>
      <c r="L152" s="180" t="s">
        <v>292</v>
      </c>
      <c r="AR152" s="17" t="str">
        <f t="shared" si="24"/>
        <v xml:space="preserve"> | Bulk excavate surplus material and remove from site | Start Ch 122000 | Length 60</v>
      </c>
    </row>
    <row r="153" spans="2:44" x14ac:dyDescent="0.25">
      <c r="B153" s="43" t="s">
        <v>171</v>
      </c>
      <c r="C153" s="52" t="s">
        <v>2</v>
      </c>
      <c r="D153" s="25"/>
      <c r="E153" s="175" t="s">
        <v>6</v>
      </c>
      <c r="F153" s="160">
        <v>122015</v>
      </c>
      <c r="G153" s="25">
        <v>122065</v>
      </c>
      <c r="H153" s="25">
        <f t="shared" si="25"/>
        <v>50</v>
      </c>
      <c r="I153" s="25">
        <v>1.5</v>
      </c>
      <c r="J153" s="25"/>
      <c r="K153" s="169">
        <f>H153*I153</f>
        <v>75</v>
      </c>
      <c r="L153" s="180" t="s">
        <v>7</v>
      </c>
      <c r="AR153" s="17" t="str">
        <f t="shared" si="24"/>
        <v xml:space="preserve"> | Bitumen spray seal, 2-coat | Start Ch 122015 | Length 50</v>
      </c>
    </row>
    <row r="154" spans="2:44" ht="17.25" x14ac:dyDescent="0.25">
      <c r="B154" s="43" t="s">
        <v>172</v>
      </c>
      <c r="C154" s="52" t="s">
        <v>2</v>
      </c>
      <c r="D154" s="25"/>
      <c r="E154" s="159" t="s">
        <v>15</v>
      </c>
      <c r="F154" s="160">
        <v>122015</v>
      </c>
      <c r="G154" s="25">
        <v>122065</v>
      </c>
      <c r="H154" s="25">
        <f t="shared" si="25"/>
        <v>50</v>
      </c>
      <c r="I154" s="25">
        <v>1.5</v>
      </c>
      <c r="J154" s="25">
        <v>0.15</v>
      </c>
      <c r="K154" s="169">
        <f>H154*I154</f>
        <v>75</v>
      </c>
      <c r="L154" s="180" t="s">
        <v>429</v>
      </c>
      <c r="AR154" s="17" t="str">
        <f t="shared" si="24"/>
        <v xml:space="preserve"> | Reconstruct unbound granular pavement. Excludes seal | Start Ch 122015 | Length 50</v>
      </c>
    </row>
    <row r="155" spans="2:44" x14ac:dyDescent="0.25">
      <c r="B155" s="43" t="s">
        <v>173</v>
      </c>
      <c r="C155" s="52" t="s">
        <v>2</v>
      </c>
      <c r="D155" s="25"/>
      <c r="E155" s="175" t="s">
        <v>27</v>
      </c>
      <c r="F155" s="160">
        <v>123090</v>
      </c>
      <c r="G155" s="25">
        <v>123140</v>
      </c>
      <c r="H155" s="25">
        <f t="shared" si="25"/>
        <v>50</v>
      </c>
      <c r="I155" s="25">
        <v>1.5</v>
      </c>
      <c r="J155" s="25">
        <v>0.05</v>
      </c>
      <c r="K155" s="169">
        <f>H155</f>
        <v>50</v>
      </c>
      <c r="L155" s="180" t="s">
        <v>4</v>
      </c>
      <c r="AR155" s="17" t="str">
        <f t="shared" si="24"/>
        <v xml:space="preserve"> | Heavy shoulder grading - incorporating 50mm of imported material | Start Ch 123090 | Length 50</v>
      </c>
    </row>
    <row r="156" spans="2:44" x14ac:dyDescent="0.25">
      <c r="B156" s="43" t="s">
        <v>174</v>
      </c>
      <c r="C156" s="52" t="s">
        <v>2</v>
      </c>
      <c r="D156" s="25"/>
      <c r="E156" s="175" t="s">
        <v>27</v>
      </c>
      <c r="F156" s="160">
        <v>123105</v>
      </c>
      <c r="G156" s="25">
        <v>123155</v>
      </c>
      <c r="H156" s="25">
        <f t="shared" si="25"/>
        <v>50</v>
      </c>
      <c r="I156" s="25">
        <v>1.5</v>
      </c>
      <c r="J156" s="25">
        <v>0.05</v>
      </c>
      <c r="K156" s="169">
        <f>H156</f>
        <v>50</v>
      </c>
      <c r="L156" s="180" t="s">
        <v>4</v>
      </c>
      <c r="AR156" s="17" t="str">
        <f t="shared" si="24"/>
        <v xml:space="preserve"> | Heavy shoulder grading - incorporating 50mm of imported material | Start Ch 123105 | Length 50</v>
      </c>
    </row>
    <row r="157" spans="2:44" ht="17.25" x14ac:dyDescent="0.25">
      <c r="B157" s="43" t="s">
        <v>175</v>
      </c>
      <c r="C157" s="52" t="s">
        <v>2</v>
      </c>
      <c r="D157" s="25"/>
      <c r="E157" s="159" t="s">
        <v>40</v>
      </c>
      <c r="F157" s="160">
        <v>123125</v>
      </c>
      <c r="G157" s="25">
        <v>123195</v>
      </c>
      <c r="H157" s="25">
        <f t="shared" si="25"/>
        <v>70</v>
      </c>
      <c r="I157" s="25">
        <v>2</v>
      </c>
      <c r="J157" s="25">
        <v>0.3</v>
      </c>
      <c r="K157" s="169">
        <f>H157*I157*J157</f>
        <v>42</v>
      </c>
      <c r="L157" s="180" t="s">
        <v>292</v>
      </c>
      <c r="O157" s="41">
        <f t="shared" ref="O157:O175" si="26">G157-F157</f>
        <v>70</v>
      </c>
      <c r="P157" s="41" t="str">
        <f t="shared" ref="P157:P175" si="27">IF(O157=H157,"YES","NO")</f>
        <v>YES</v>
      </c>
      <c r="R157" s="17" t="s">
        <v>282</v>
      </c>
      <c r="Z157" s="17" t="e">
        <f t="shared" ref="Z157:Z175" si="28">_xlfn.XLOOKUP(E157,$AD$62:$AD$79,$AG$62:$AG$79)</f>
        <v>#N/A</v>
      </c>
      <c r="AB157" s="17" t="e">
        <f t="shared" ref="AB157:AB175" si="29">_xlfn.XLOOKUP(E157,$AQ$6:$AQ$114,$AP$6:$AP$114)</f>
        <v>#N/A</v>
      </c>
      <c r="AR157" s="17" t="str">
        <f t="shared" si="24"/>
        <v xml:space="preserve"> | Rock protection | Start Ch 123125 | Length 70</v>
      </c>
    </row>
    <row r="158" spans="2:44" x14ac:dyDescent="0.25">
      <c r="B158" s="43" t="s">
        <v>176</v>
      </c>
      <c r="C158" s="52" t="s">
        <v>2</v>
      </c>
      <c r="D158" s="25"/>
      <c r="E158" s="175" t="s">
        <v>6</v>
      </c>
      <c r="F158" s="160">
        <v>124980</v>
      </c>
      <c r="G158" s="25">
        <v>124990</v>
      </c>
      <c r="H158" s="25">
        <f t="shared" si="25"/>
        <v>10</v>
      </c>
      <c r="I158" s="25">
        <v>8</v>
      </c>
      <c r="J158" s="25"/>
      <c r="K158" s="169">
        <f>H158*I158</f>
        <v>80</v>
      </c>
      <c r="L158" s="180" t="s">
        <v>7</v>
      </c>
      <c r="O158" s="41">
        <f t="shared" si="26"/>
        <v>10</v>
      </c>
      <c r="P158" s="41" t="str">
        <f t="shared" si="27"/>
        <v>YES</v>
      </c>
      <c r="R158" s="17" t="s">
        <v>295</v>
      </c>
      <c r="Z158" s="17" t="e">
        <f t="shared" si="28"/>
        <v>#N/A</v>
      </c>
      <c r="AB158" s="17" t="e">
        <f t="shared" si="29"/>
        <v>#N/A</v>
      </c>
      <c r="AR158" s="17" t="str">
        <f t="shared" si="24"/>
        <v xml:space="preserve"> | Bitumen spray seal, 2-coat | Start Ch 124980 | Length 10</v>
      </c>
    </row>
    <row r="159" spans="2:44" ht="17.25" x14ac:dyDescent="0.25">
      <c r="B159" s="43" t="s">
        <v>177</v>
      </c>
      <c r="C159" s="52" t="s">
        <v>2</v>
      </c>
      <c r="D159" s="25"/>
      <c r="E159" s="159" t="s">
        <v>15</v>
      </c>
      <c r="F159" s="160">
        <v>124980</v>
      </c>
      <c r="G159" s="25">
        <v>124990</v>
      </c>
      <c r="H159" s="25">
        <f t="shared" si="25"/>
        <v>10</v>
      </c>
      <c r="I159" s="25">
        <v>8</v>
      </c>
      <c r="J159" s="25">
        <v>0.15</v>
      </c>
      <c r="K159" s="169">
        <f>H159*I159</f>
        <v>80</v>
      </c>
      <c r="L159" s="180" t="s">
        <v>429</v>
      </c>
      <c r="O159" s="41">
        <f t="shared" si="26"/>
        <v>10</v>
      </c>
      <c r="P159" s="41" t="str">
        <f t="shared" si="27"/>
        <v>YES</v>
      </c>
      <c r="R159" s="17" t="s">
        <v>306</v>
      </c>
      <c r="Z159" s="17" t="e">
        <f t="shared" si="28"/>
        <v>#N/A</v>
      </c>
      <c r="AB159" s="17" t="e">
        <f t="shared" si="29"/>
        <v>#N/A</v>
      </c>
      <c r="AR159" s="17" t="str">
        <f t="shared" si="24"/>
        <v xml:space="preserve"> | Reconstruct unbound granular pavement. Excludes seal | Start Ch 124980 | Length 10</v>
      </c>
    </row>
    <row r="160" spans="2:44" x14ac:dyDescent="0.25">
      <c r="B160" s="43" t="s">
        <v>178</v>
      </c>
      <c r="C160" s="52" t="s">
        <v>2</v>
      </c>
      <c r="D160" s="25"/>
      <c r="E160" s="159" t="s">
        <v>38</v>
      </c>
      <c r="F160" s="160">
        <v>124975</v>
      </c>
      <c r="G160" s="25">
        <v>124975</v>
      </c>
      <c r="H160" s="25"/>
      <c r="I160" s="25"/>
      <c r="J160" s="25"/>
      <c r="K160" s="169">
        <v>2</v>
      </c>
      <c r="L160" s="180" t="s">
        <v>23</v>
      </c>
      <c r="O160" s="41">
        <f t="shared" si="26"/>
        <v>0</v>
      </c>
      <c r="P160" s="41" t="str">
        <f t="shared" si="27"/>
        <v>YES</v>
      </c>
      <c r="R160" s="17" t="s">
        <v>295</v>
      </c>
      <c r="Z160" s="17" t="e">
        <f t="shared" si="28"/>
        <v>#N/A</v>
      </c>
      <c r="AB160" s="17" t="e">
        <f t="shared" si="29"/>
        <v>#N/A</v>
      </c>
      <c r="AR160" s="17" t="str">
        <f t="shared" si="24"/>
        <v xml:space="preserve"> | Replace guide posts or markers | Start Ch 124975 | Length </v>
      </c>
    </row>
    <row r="161" spans="2:44" x14ac:dyDescent="0.25">
      <c r="B161" s="43" t="s">
        <v>179</v>
      </c>
      <c r="C161" s="52" t="s">
        <v>2</v>
      </c>
      <c r="D161" s="25"/>
      <c r="E161" s="159" t="s">
        <v>38</v>
      </c>
      <c r="F161" s="160">
        <v>125150</v>
      </c>
      <c r="G161" s="25">
        <v>125150</v>
      </c>
      <c r="H161" s="25"/>
      <c r="I161" s="25"/>
      <c r="J161" s="25"/>
      <c r="K161" s="169">
        <v>1</v>
      </c>
      <c r="L161" s="180" t="s">
        <v>23</v>
      </c>
      <c r="O161" s="41">
        <f t="shared" si="26"/>
        <v>0</v>
      </c>
      <c r="P161" s="41" t="str">
        <f t="shared" si="27"/>
        <v>YES</v>
      </c>
      <c r="R161" s="17" t="s">
        <v>306</v>
      </c>
      <c r="Z161" s="17" t="e">
        <f t="shared" si="28"/>
        <v>#N/A</v>
      </c>
      <c r="AB161" s="17" t="e">
        <f t="shared" si="29"/>
        <v>#N/A</v>
      </c>
      <c r="AR161" s="17" t="str">
        <f t="shared" si="24"/>
        <v xml:space="preserve"> | Replace guide posts or markers | Start Ch 125150 | Length </v>
      </c>
    </row>
    <row r="162" spans="2:44" ht="17.25" x14ac:dyDescent="0.25">
      <c r="B162" s="171" t="s">
        <v>180</v>
      </c>
      <c r="C162" s="4" t="s">
        <v>2</v>
      </c>
      <c r="D162" s="25"/>
      <c r="E162" s="175" t="s">
        <v>181</v>
      </c>
      <c r="F162" s="160">
        <v>127670</v>
      </c>
      <c r="G162" s="25">
        <v>127690</v>
      </c>
      <c r="H162" s="25">
        <f t="shared" ref="H162:H191" si="30">G162-F162</f>
        <v>20</v>
      </c>
      <c r="I162" s="25">
        <v>0.2</v>
      </c>
      <c r="J162" s="25">
        <v>0.1</v>
      </c>
      <c r="K162" s="169">
        <f>H162*I162*J162</f>
        <v>0.4</v>
      </c>
      <c r="L162" s="180" t="s">
        <v>292</v>
      </c>
      <c r="O162" s="41">
        <f t="shared" si="26"/>
        <v>20</v>
      </c>
      <c r="P162" s="41" t="str">
        <f t="shared" si="27"/>
        <v>YES</v>
      </c>
      <c r="R162" s="17" t="s">
        <v>282</v>
      </c>
      <c r="Z162" s="17" t="e">
        <f t="shared" si="28"/>
        <v>#N/A</v>
      </c>
      <c r="AB162" s="17" t="e">
        <f t="shared" si="29"/>
        <v>#N/A</v>
      </c>
      <c r="AR162" s="17" t="str">
        <f t="shared" si="24"/>
        <v xml:space="preserve"> | Desilt drainage structure - removal of silt and debris | Start Ch 127670 | Length 20</v>
      </c>
    </row>
    <row r="163" spans="2:44" ht="17.25" x14ac:dyDescent="0.25">
      <c r="B163" s="43" t="s">
        <v>182</v>
      </c>
      <c r="C163" s="52" t="s">
        <v>2</v>
      </c>
      <c r="D163" s="25"/>
      <c r="E163" s="175" t="s">
        <v>162</v>
      </c>
      <c r="F163" s="160">
        <v>145060</v>
      </c>
      <c r="G163" s="25">
        <v>145450</v>
      </c>
      <c r="H163" s="25">
        <f t="shared" si="30"/>
        <v>390</v>
      </c>
      <c r="I163" s="25">
        <v>0.5</v>
      </c>
      <c r="J163" s="25">
        <v>0.1</v>
      </c>
      <c r="K163" s="169">
        <f>H163*I163*J163</f>
        <v>19.5</v>
      </c>
      <c r="L163" s="180" t="s">
        <v>292</v>
      </c>
      <c r="O163" s="41">
        <f t="shared" si="26"/>
        <v>390</v>
      </c>
      <c r="P163" s="41" t="str">
        <f t="shared" si="27"/>
        <v>YES</v>
      </c>
      <c r="R163" s="17" t="s">
        <v>306</v>
      </c>
      <c r="Z163" s="17" t="e">
        <f t="shared" si="28"/>
        <v>#N/A</v>
      </c>
      <c r="AB163" s="17" t="e">
        <f t="shared" si="29"/>
        <v>#N/A</v>
      </c>
      <c r="AR163" s="17" t="str">
        <f t="shared" si="24"/>
        <v xml:space="preserve"> | Gravel/material supply | Start Ch 145060 | Length 390</v>
      </c>
    </row>
    <row r="164" spans="2:44" x14ac:dyDescent="0.25">
      <c r="B164" s="43" t="s">
        <v>183</v>
      </c>
      <c r="C164" s="52" t="s">
        <v>2</v>
      </c>
      <c r="D164" s="25"/>
      <c r="E164" s="175" t="s">
        <v>27</v>
      </c>
      <c r="F164" s="160">
        <v>145060</v>
      </c>
      <c r="G164" s="25">
        <v>145450</v>
      </c>
      <c r="H164" s="25">
        <f t="shared" si="30"/>
        <v>390</v>
      </c>
      <c r="I164" s="25">
        <v>1.5</v>
      </c>
      <c r="J164" s="25">
        <v>0.05</v>
      </c>
      <c r="K164" s="169">
        <f>H164</f>
        <v>390</v>
      </c>
      <c r="L164" s="180" t="s">
        <v>4</v>
      </c>
      <c r="O164" s="41">
        <f t="shared" si="26"/>
        <v>390</v>
      </c>
      <c r="P164" s="41" t="str">
        <f t="shared" si="27"/>
        <v>YES</v>
      </c>
      <c r="R164" s="17" t="s">
        <v>288</v>
      </c>
      <c r="Z164" s="17" t="e">
        <f t="shared" si="28"/>
        <v>#N/A</v>
      </c>
      <c r="AB164" s="17" t="e">
        <f t="shared" si="29"/>
        <v>#N/A</v>
      </c>
      <c r="AR164" s="17" t="str">
        <f t="shared" si="24"/>
        <v xml:space="preserve"> | Heavy shoulder grading - incorporating 50mm of imported material | Start Ch 145060 | Length 390</v>
      </c>
    </row>
    <row r="165" spans="2:44" ht="17.25" x14ac:dyDescent="0.25">
      <c r="B165" s="43" t="s">
        <v>184</v>
      </c>
      <c r="C165" s="52" t="s">
        <v>2</v>
      </c>
      <c r="D165" s="25"/>
      <c r="E165" s="159" t="s">
        <v>40</v>
      </c>
      <c r="F165" s="160">
        <v>145445</v>
      </c>
      <c r="G165" s="25">
        <v>145505</v>
      </c>
      <c r="H165" s="25">
        <f t="shared" si="30"/>
        <v>60</v>
      </c>
      <c r="I165" s="25">
        <v>1</v>
      </c>
      <c r="J165" s="25">
        <v>0.3</v>
      </c>
      <c r="K165" s="169">
        <f>H165*I165*J165</f>
        <v>18</v>
      </c>
      <c r="L165" s="180" t="s">
        <v>292</v>
      </c>
      <c r="O165" s="41">
        <f t="shared" si="26"/>
        <v>60</v>
      </c>
      <c r="P165" s="41" t="str">
        <f t="shared" si="27"/>
        <v>YES</v>
      </c>
      <c r="R165" s="17" t="s">
        <v>306</v>
      </c>
      <c r="Z165" s="17" t="e">
        <f t="shared" si="28"/>
        <v>#N/A</v>
      </c>
      <c r="AB165" s="17" t="e">
        <f t="shared" si="29"/>
        <v>#N/A</v>
      </c>
      <c r="AR165" s="17" t="str">
        <f t="shared" si="24"/>
        <v xml:space="preserve"> | Rock protection | Start Ch 145445 | Length 60</v>
      </c>
    </row>
    <row r="166" spans="2:44" ht="17.25" x14ac:dyDescent="0.25">
      <c r="B166" s="43" t="s">
        <v>185</v>
      </c>
      <c r="C166" s="52" t="s">
        <v>2</v>
      </c>
      <c r="D166" s="25"/>
      <c r="E166" s="175" t="s">
        <v>162</v>
      </c>
      <c r="F166" s="160">
        <v>145495</v>
      </c>
      <c r="G166" s="25">
        <v>145555</v>
      </c>
      <c r="H166" s="25">
        <f t="shared" si="30"/>
        <v>60</v>
      </c>
      <c r="I166" s="25">
        <v>0.5</v>
      </c>
      <c r="J166" s="25">
        <v>0.25</v>
      </c>
      <c r="K166" s="169">
        <f>H166*I166*J166</f>
        <v>7.5</v>
      </c>
      <c r="L166" s="180" t="s">
        <v>292</v>
      </c>
      <c r="O166" s="41">
        <f t="shared" si="26"/>
        <v>60</v>
      </c>
      <c r="P166" s="41" t="str">
        <f t="shared" si="27"/>
        <v>YES</v>
      </c>
      <c r="R166" s="17" t="s">
        <v>306</v>
      </c>
      <c r="Z166" s="17" t="e">
        <f t="shared" si="28"/>
        <v>#N/A</v>
      </c>
      <c r="AB166" s="17" t="e">
        <f t="shared" si="29"/>
        <v>#N/A</v>
      </c>
      <c r="AR166" s="17" t="str">
        <f t="shared" si="24"/>
        <v xml:space="preserve"> | Gravel/material supply | Start Ch 145495 | Length 60</v>
      </c>
    </row>
    <row r="167" spans="2:44" x14ac:dyDescent="0.25">
      <c r="B167" s="43" t="s">
        <v>186</v>
      </c>
      <c r="C167" s="52" t="s">
        <v>2</v>
      </c>
      <c r="D167" s="25"/>
      <c r="E167" s="175" t="s">
        <v>27</v>
      </c>
      <c r="F167" s="160">
        <v>145495</v>
      </c>
      <c r="G167" s="25">
        <v>145555</v>
      </c>
      <c r="H167" s="25">
        <f t="shared" si="30"/>
        <v>60</v>
      </c>
      <c r="I167" s="25">
        <v>1.5</v>
      </c>
      <c r="J167" s="25">
        <v>0.05</v>
      </c>
      <c r="K167" s="169">
        <f>H167</f>
        <v>60</v>
      </c>
      <c r="L167" s="180" t="s">
        <v>4</v>
      </c>
      <c r="O167" s="41">
        <f t="shared" si="26"/>
        <v>60</v>
      </c>
      <c r="P167" s="41" t="str">
        <f t="shared" si="27"/>
        <v>YES</v>
      </c>
      <c r="R167" s="17" t="s">
        <v>295</v>
      </c>
      <c r="Z167" s="17" t="e">
        <f t="shared" si="28"/>
        <v>#N/A</v>
      </c>
      <c r="AB167" s="17" t="e">
        <f t="shared" si="29"/>
        <v>#N/A</v>
      </c>
      <c r="AR167" s="17" t="str">
        <f t="shared" si="24"/>
        <v xml:space="preserve"> | Heavy shoulder grading - incorporating 50mm of imported material | Start Ch 145495 | Length 60</v>
      </c>
    </row>
    <row r="168" spans="2:44" x14ac:dyDescent="0.25">
      <c r="B168" s="43" t="s">
        <v>187</v>
      </c>
      <c r="C168" s="52" t="s">
        <v>2</v>
      </c>
      <c r="D168" s="25"/>
      <c r="E168" s="175" t="s">
        <v>27</v>
      </c>
      <c r="F168" s="160">
        <v>145560</v>
      </c>
      <c r="G168" s="25">
        <v>145630</v>
      </c>
      <c r="H168" s="25">
        <f t="shared" si="30"/>
        <v>70</v>
      </c>
      <c r="I168" s="25">
        <v>1.5</v>
      </c>
      <c r="J168" s="25">
        <v>0.05</v>
      </c>
      <c r="K168" s="169">
        <f>H168</f>
        <v>70</v>
      </c>
      <c r="L168" s="180" t="s">
        <v>4</v>
      </c>
      <c r="O168" s="41">
        <f t="shared" si="26"/>
        <v>70</v>
      </c>
      <c r="P168" s="41" t="str">
        <f t="shared" si="27"/>
        <v>YES</v>
      </c>
      <c r="R168" s="17" t="s">
        <v>340</v>
      </c>
      <c r="Z168" s="17" t="e">
        <f t="shared" si="28"/>
        <v>#N/A</v>
      </c>
      <c r="AB168" s="17" t="e">
        <f t="shared" si="29"/>
        <v>#N/A</v>
      </c>
      <c r="AR168" s="17" t="str">
        <f t="shared" si="24"/>
        <v xml:space="preserve"> | Heavy shoulder grading - incorporating 50mm of imported material | Start Ch 145560 | Length 70</v>
      </c>
    </row>
    <row r="169" spans="2:44" ht="17.25" x14ac:dyDescent="0.25">
      <c r="B169" s="43" t="s">
        <v>188</v>
      </c>
      <c r="C169" s="52" t="s">
        <v>2</v>
      </c>
      <c r="D169" s="25"/>
      <c r="E169" s="173" t="s">
        <v>17</v>
      </c>
      <c r="F169" s="160">
        <v>145825</v>
      </c>
      <c r="G169" s="169">
        <v>146075</v>
      </c>
      <c r="H169" s="25">
        <f t="shared" si="30"/>
        <v>250</v>
      </c>
      <c r="I169" s="169">
        <v>2</v>
      </c>
      <c r="J169" s="25">
        <v>0.15</v>
      </c>
      <c r="K169" s="170">
        <f>H169*I169*J169</f>
        <v>75</v>
      </c>
      <c r="L169" s="180" t="s">
        <v>292</v>
      </c>
      <c r="O169" s="41">
        <f t="shared" si="26"/>
        <v>250</v>
      </c>
      <c r="P169" s="41" t="str">
        <f t="shared" si="27"/>
        <v>YES</v>
      </c>
      <c r="R169" s="17" t="s">
        <v>288</v>
      </c>
      <c r="Z169" s="17" t="e">
        <f t="shared" si="28"/>
        <v>#N/A</v>
      </c>
      <c r="AB169" s="17" t="e">
        <f t="shared" si="29"/>
        <v>#N/A</v>
      </c>
      <c r="AR169" s="17" t="str">
        <f t="shared" si="24"/>
        <v xml:space="preserve"> | Bulk excavate surplus material and remove from site | Start Ch 145825 | Length 250</v>
      </c>
    </row>
    <row r="170" spans="2:44" x14ac:dyDescent="0.25">
      <c r="B170" s="43" t="s">
        <v>189</v>
      </c>
      <c r="C170" s="52" t="s">
        <v>2</v>
      </c>
      <c r="D170" s="25"/>
      <c r="E170" s="159" t="s">
        <v>34</v>
      </c>
      <c r="F170" s="160">
        <v>145825</v>
      </c>
      <c r="G170" s="25">
        <v>146075</v>
      </c>
      <c r="H170" s="25">
        <f t="shared" si="30"/>
        <v>250</v>
      </c>
      <c r="I170" s="25"/>
      <c r="J170" s="25"/>
      <c r="K170" s="169">
        <f>H170</f>
        <v>250</v>
      </c>
      <c r="L170" s="180" t="s">
        <v>4</v>
      </c>
      <c r="O170" s="41">
        <f t="shared" si="26"/>
        <v>250</v>
      </c>
      <c r="P170" s="41" t="str">
        <f t="shared" si="27"/>
        <v>YES</v>
      </c>
      <c r="R170" s="17" t="s">
        <v>282</v>
      </c>
      <c r="Z170" s="17" t="e">
        <f t="shared" si="28"/>
        <v>#N/A</v>
      </c>
      <c r="AB170" s="17" t="e">
        <f t="shared" si="29"/>
        <v>#N/A</v>
      </c>
      <c r="AR170" s="17" t="str">
        <f t="shared" si="24"/>
        <v xml:space="preserve"> | Reshape table drain (1 side) | Start Ch 145825 | Length 250</v>
      </c>
    </row>
    <row r="171" spans="2:44" ht="17.25" x14ac:dyDescent="0.25">
      <c r="B171" s="43" t="s">
        <v>190</v>
      </c>
      <c r="C171" s="52" t="s">
        <v>2</v>
      </c>
      <c r="D171" s="25"/>
      <c r="E171" s="175" t="s">
        <v>17</v>
      </c>
      <c r="F171" s="160">
        <v>145835</v>
      </c>
      <c r="G171" s="25">
        <v>146085</v>
      </c>
      <c r="H171" s="25">
        <f t="shared" si="30"/>
        <v>250</v>
      </c>
      <c r="I171" s="25">
        <v>3</v>
      </c>
      <c r="J171" s="25">
        <v>0.25</v>
      </c>
      <c r="K171" s="170">
        <f>H171*I171*J171</f>
        <v>187.5</v>
      </c>
      <c r="L171" s="180" t="s">
        <v>292</v>
      </c>
      <c r="O171" s="41">
        <f t="shared" si="26"/>
        <v>250</v>
      </c>
      <c r="P171" s="41" t="str">
        <f t="shared" si="27"/>
        <v>YES</v>
      </c>
      <c r="R171" s="17" t="s">
        <v>282</v>
      </c>
      <c r="Z171" s="17" t="e">
        <f t="shared" si="28"/>
        <v>#N/A</v>
      </c>
      <c r="AB171" s="17" t="e">
        <f t="shared" si="29"/>
        <v>#N/A</v>
      </c>
      <c r="AR171" s="17" t="str">
        <f t="shared" si="24"/>
        <v xml:space="preserve"> | Bulk excavate surplus material and remove from site | Start Ch 145835 | Length 250</v>
      </c>
    </row>
    <row r="172" spans="2:44" x14ac:dyDescent="0.25">
      <c r="B172" s="43" t="s">
        <v>191</v>
      </c>
      <c r="C172" s="52" t="s">
        <v>2</v>
      </c>
      <c r="D172" s="25"/>
      <c r="E172" s="159" t="s">
        <v>34</v>
      </c>
      <c r="F172" s="160">
        <v>145835</v>
      </c>
      <c r="G172" s="25">
        <v>146085</v>
      </c>
      <c r="H172" s="25">
        <f t="shared" si="30"/>
        <v>250</v>
      </c>
      <c r="I172" s="25"/>
      <c r="J172" s="25"/>
      <c r="K172" s="169">
        <f>H172</f>
        <v>250</v>
      </c>
      <c r="L172" s="180" t="s">
        <v>4</v>
      </c>
      <c r="O172" s="41">
        <f t="shared" si="26"/>
        <v>250</v>
      </c>
      <c r="P172" s="41" t="str">
        <f t="shared" si="27"/>
        <v>YES</v>
      </c>
      <c r="R172" s="17" t="s">
        <v>295</v>
      </c>
      <c r="Z172" s="17" t="e">
        <f t="shared" si="28"/>
        <v>#N/A</v>
      </c>
      <c r="AB172" s="17" t="e">
        <f t="shared" si="29"/>
        <v>#N/A</v>
      </c>
      <c r="AR172" s="17" t="str">
        <f t="shared" si="24"/>
        <v xml:space="preserve"> | Reshape table drain (1 side) | Start Ch 145835 | Length 250</v>
      </c>
    </row>
    <row r="173" spans="2:44" ht="17.25" x14ac:dyDescent="0.25">
      <c r="B173" s="43" t="s">
        <v>192</v>
      </c>
      <c r="C173" s="52" t="s">
        <v>2</v>
      </c>
      <c r="D173" s="25"/>
      <c r="E173" s="175" t="s">
        <v>17</v>
      </c>
      <c r="F173" s="160">
        <v>146140</v>
      </c>
      <c r="G173" s="25">
        <v>146144</v>
      </c>
      <c r="H173" s="25">
        <f t="shared" si="30"/>
        <v>4</v>
      </c>
      <c r="I173" s="25">
        <v>1</v>
      </c>
      <c r="J173" s="25">
        <v>1</v>
      </c>
      <c r="K173" s="170">
        <f>H173*I173*J173</f>
        <v>4</v>
      </c>
      <c r="L173" s="180" t="s">
        <v>292</v>
      </c>
      <c r="O173" s="41">
        <f t="shared" si="26"/>
        <v>4</v>
      </c>
      <c r="P173" s="41" t="str">
        <f t="shared" si="27"/>
        <v>YES</v>
      </c>
      <c r="R173" s="17" t="s">
        <v>306</v>
      </c>
      <c r="Z173" s="17" t="e">
        <f t="shared" si="28"/>
        <v>#N/A</v>
      </c>
      <c r="AB173" s="17" t="e">
        <f t="shared" si="29"/>
        <v>#N/A</v>
      </c>
      <c r="AR173" s="17" t="str">
        <f t="shared" si="24"/>
        <v xml:space="preserve"> | Bulk excavate surplus material and remove from site | Start Ch 146140 | Length 4</v>
      </c>
    </row>
    <row r="174" spans="2:44" ht="17.25" x14ac:dyDescent="0.25">
      <c r="B174" s="43" t="s">
        <v>193</v>
      </c>
      <c r="C174" s="52" t="s">
        <v>2</v>
      </c>
      <c r="D174" s="25"/>
      <c r="E174" s="175" t="s">
        <v>162</v>
      </c>
      <c r="F174" s="160">
        <v>151460</v>
      </c>
      <c r="G174" s="25">
        <v>151510</v>
      </c>
      <c r="H174" s="25">
        <f t="shared" si="30"/>
        <v>50</v>
      </c>
      <c r="I174" s="25">
        <v>0.5</v>
      </c>
      <c r="J174" s="25">
        <v>0.2</v>
      </c>
      <c r="K174" s="169">
        <f>H174*I174*J174</f>
        <v>5</v>
      </c>
      <c r="L174" s="180" t="s">
        <v>292</v>
      </c>
      <c r="O174" s="41">
        <f t="shared" si="26"/>
        <v>50</v>
      </c>
      <c r="P174" s="41" t="str">
        <f t="shared" si="27"/>
        <v>YES</v>
      </c>
      <c r="R174" s="17" t="s">
        <v>282</v>
      </c>
      <c r="Z174" s="17" t="e">
        <f t="shared" si="28"/>
        <v>#N/A</v>
      </c>
      <c r="AB174" s="17" t="e">
        <f t="shared" si="29"/>
        <v>#N/A</v>
      </c>
      <c r="AR174" s="17" t="str">
        <f t="shared" si="24"/>
        <v xml:space="preserve"> | Gravel/material supply | Start Ch 151460 | Length 50</v>
      </c>
    </row>
    <row r="175" spans="2:44" x14ac:dyDescent="0.25">
      <c r="B175" s="43" t="s">
        <v>194</v>
      </c>
      <c r="C175" s="52" t="s">
        <v>2</v>
      </c>
      <c r="D175" s="25"/>
      <c r="E175" s="175" t="s">
        <v>27</v>
      </c>
      <c r="F175" s="160">
        <v>151460</v>
      </c>
      <c r="G175" s="25">
        <v>151510</v>
      </c>
      <c r="H175" s="25">
        <f t="shared" si="30"/>
        <v>50</v>
      </c>
      <c r="I175" s="25">
        <v>1.5</v>
      </c>
      <c r="J175" s="25">
        <v>0.05</v>
      </c>
      <c r="K175" s="169">
        <f>H175</f>
        <v>50</v>
      </c>
      <c r="L175" s="180" t="s">
        <v>4</v>
      </c>
      <c r="O175" s="41">
        <f t="shared" si="26"/>
        <v>50</v>
      </c>
      <c r="P175" s="41" t="str">
        <f t="shared" si="27"/>
        <v>YES</v>
      </c>
      <c r="R175" s="17" t="s">
        <v>282</v>
      </c>
      <c r="Z175" s="17" t="e">
        <f t="shared" si="28"/>
        <v>#N/A</v>
      </c>
      <c r="AB175" s="17" t="e">
        <f t="shared" si="29"/>
        <v>#N/A</v>
      </c>
      <c r="AR175" s="17" t="str">
        <f t="shared" si="24"/>
        <v xml:space="preserve"> | Heavy shoulder grading - incorporating 50mm of imported material | Start Ch 151460 | Length 50</v>
      </c>
    </row>
    <row r="176" spans="2:44" x14ac:dyDescent="0.25">
      <c r="B176" s="43" t="s">
        <v>195</v>
      </c>
      <c r="C176" s="52" t="s">
        <v>2</v>
      </c>
      <c r="D176" s="25"/>
      <c r="E176" s="175" t="s">
        <v>27</v>
      </c>
      <c r="F176" s="160">
        <v>151945</v>
      </c>
      <c r="G176" s="25">
        <v>152215</v>
      </c>
      <c r="H176" s="25">
        <f t="shared" si="30"/>
        <v>270</v>
      </c>
      <c r="I176" s="25">
        <v>1.5</v>
      </c>
      <c r="J176" s="25">
        <v>0.05</v>
      </c>
      <c r="K176" s="169">
        <f>H176</f>
        <v>270</v>
      </c>
      <c r="L176" s="180" t="s">
        <v>4</v>
      </c>
    </row>
    <row r="177" spans="2:12" x14ac:dyDescent="0.25">
      <c r="B177" s="43" t="s">
        <v>196</v>
      </c>
      <c r="C177" s="52" t="s">
        <v>2</v>
      </c>
      <c r="D177" s="25"/>
      <c r="E177" s="175" t="s">
        <v>27</v>
      </c>
      <c r="F177" s="160">
        <v>152260</v>
      </c>
      <c r="G177" s="25">
        <v>152520</v>
      </c>
      <c r="H177" s="25">
        <f t="shared" si="30"/>
        <v>260</v>
      </c>
      <c r="I177" s="25">
        <v>1.5</v>
      </c>
      <c r="J177" s="25">
        <v>0.05</v>
      </c>
      <c r="K177" s="169">
        <f>H177</f>
        <v>260</v>
      </c>
      <c r="L177" s="180" t="s">
        <v>4</v>
      </c>
    </row>
    <row r="178" spans="2:12" ht="17.25" x14ac:dyDescent="0.25">
      <c r="B178" s="43" t="s">
        <v>197</v>
      </c>
      <c r="C178" s="52" t="s">
        <v>2</v>
      </c>
      <c r="D178" s="25"/>
      <c r="E178" s="175" t="s">
        <v>20</v>
      </c>
      <c r="F178" s="160">
        <v>152570</v>
      </c>
      <c r="G178" s="25">
        <v>152574</v>
      </c>
      <c r="H178" s="25">
        <f t="shared" si="30"/>
        <v>4</v>
      </c>
      <c r="I178" s="25">
        <v>2.5</v>
      </c>
      <c r="J178" s="25">
        <v>0.15</v>
      </c>
      <c r="K178" s="169">
        <f>H178*I178</f>
        <v>10</v>
      </c>
      <c r="L178" s="180" t="s">
        <v>429</v>
      </c>
    </row>
    <row r="179" spans="2:12" ht="17.25" x14ac:dyDescent="0.25">
      <c r="B179" s="43" t="s">
        <v>198</v>
      </c>
      <c r="C179" s="52" t="s">
        <v>2</v>
      </c>
      <c r="D179" s="25"/>
      <c r="E179" s="175" t="s">
        <v>162</v>
      </c>
      <c r="F179" s="160">
        <v>152590</v>
      </c>
      <c r="G179" s="25">
        <v>152600</v>
      </c>
      <c r="H179" s="25">
        <f t="shared" si="30"/>
        <v>10</v>
      </c>
      <c r="I179" s="25">
        <v>3</v>
      </c>
      <c r="J179" s="25">
        <v>0.4</v>
      </c>
      <c r="K179" s="169">
        <f>H179*I179*J179</f>
        <v>12</v>
      </c>
      <c r="L179" s="180" t="s">
        <v>292</v>
      </c>
    </row>
    <row r="180" spans="2:12" x14ac:dyDescent="0.25">
      <c r="B180" s="43" t="s">
        <v>199</v>
      </c>
      <c r="C180" s="52" t="s">
        <v>2</v>
      </c>
      <c r="D180" s="25"/>
      <c r="E180" s="175" t="s">
        <v>27</v>
      </c>
      <c r="F180" s="160">
        <v>152590</v>
      </c>
      <c r="G180" s="25">
        <v>152820</v>
      </c>
      <c r="H180" s="25">
        <f t="shared" si="30"/>
        <v>230</v>
      </c>
      <c r="I180" s="25">
        <v>1.5</v>
      </c>
      <c r="J180" s="25">
        <v>0.05</v>
      </c>
      <c r="K180" s="169">
        <f>H180</f>
        <v>230</v>
      </c>
      <c r="L180" s="180" t="s">
        <v>4</v>
      </c>
    </row>
    <row r="181" spans="2:12" x14ac:dyDescent="0.25">
      <c r="B181" s="43" t="s">
        <v>200</v>
      </c>
      <c r="C181" s="52" t="s">
        <v>2</v>
      </c>
      <c r="D181" s="25"/>
      <c r="E181" s="175" t="s">
        <v>27</v>
      </c>
      <c r="F181" s="160">
        <v>152865</v>
      </c>
      <c r="G181" s="25">
        <v>152995</v>
      </c>
      <c r="H181" s="25">
        <f t="shared" si="30"/>
        <v>130</v>
      </c>
      <c r="I181" s="25">
        <v>1.5</v>
      </c>
      <c r="J181" s="25">
        <v>0.05</v>
      </c>
      <c r="K181" s="169">
        <f>H181</f>
        <v>130</v>
      </c>
      <c r="L181" s="180" t="s">
        <v>4</v>
      </c>
    </row>
    <row r="182" spans="2:12" ht="17.25" x14ac:dyDescent="0.25">
      <c r="B182" s="43" t="s">
        <v>201</v>
      </c>
      <c r="C182" s="52" t="s">
        <v>2</v>
      </c>
      <c r="D182" s="25"/>
      <c r="E182" s="175" t="s">
        <v>162</v>
      </c>
      <c r="F182" s="160">
        <v>153225</v>
      </c>
      <c r="G182" s="25">
        <v>153325</v>
      </c>
      <c r="H182" s="25">
        <f t="shared" si="30"/>
        <v>100</v>
      </c>
      <c r="I182" s="25">
        <v>0.5</v>
      </c>
      <c r="J182" s="25">
        <v>0.1</v>
      </c>
      <c r="K182" s="169">
        <f>H182*I182*J182</f>
        <v>5</v>
      </c>
      <c r="L182" s="180" t="s">
        <v>292</v>
      </c>
    </row>
    <row r="183" spans="2:12" x14ac:dyDescent="0.25">
      <c r="B183" s="43" t="s">
        <v>202</v>
      </c>
      <c r="C183" s="52" t="s">
        <v>2</v>
      </c>
      <c r="D183" s="25"/>
      <c r="E183" s="175" t="s">
        <v>27</v>
      </c>
      <c r="F183" s="160">
        <v>153225</v>
      </c>
      <c r="G183" s="25">
        <v>153425</v>
      </c>
      <c r="H183" s="25">
        <f t="shared" si="30"/>
        <v>200</v>
      </c>
      <c r="I183" s="25">
        <v>1.5</v>
      </c>
      <c r="J183" s="25">
        <v>0.05</v>
      </c>
      <c r="K183" s="169">
        <f>H183</f>
        <v>200</v>
      </c>
      <c r="L183" s="180" t="s">
        <v>4</v>
      </c>
    </row>
    <row r="184" spans="2:12" x14ac:dyDescent="0.25">
      <c r="B184" s="43" t="s">
        <v>203</v>
      </c>
      <c r="C184" s="52" t="s">
        <v>2</v>
      </c>
      <c r="D184" s="25"/>
      <c r="E184" s="175" t="s">
        <v>27</v>
      </c>
      <c r="F184" s="160">
        <v>153935</v>
      </c>
      <c r="G184" s="25">
        <v>154045</v>
      </c>
      <c r="H184" s="25">
        <f t="shared" si="30"/>
        <v>110</v>
      </c>
      <c r="I184" s="25">
        <v>1.5</v>
      </c>
      <c r="J184" s="25">
        <v>0.05</v>
      </c>
      <c r="K184" s="169">
        <f>H184</f>
        <v>110</v>
      </c>
      <c r="L184" s="180" t="s">
        <v>4</v>
      </c>
    </row>
    <row r="185" spans="2:12" ht="17.25" x14ac:dyDescent="0.25">
      <c r="B185" s="43" t="s">
        <v>204</v>
      </c>
      <c r="C185" s="52" t="s">
        <v>2</v>
      </c>
      <c r="D185" s="25"/>
      <c r="E185" s="175" t="s">
        <v>17</v>
      </c>
      <c r="F185" s="160">
        <v>156830</v>
      </c>
      <c r="G185" s="25">
        <v>156850</v>
      </c>
      <c r="H185" s="25">
        <f t="shared" si="30"/>
        <v>20</v>
      </c>
      <c r="I185" s="25">
        <v>5</v>
      </c>
      <c r="J185" s="25">
        <v>0.3</v>
      </c>
      <c r="K185" s="170">
        <f>H185*I185*J185</f>
        <v>30</v>
      </c>
      <c r="L185" s="180" t="s">
        <v>292</v>
      </c>
    </row>
    <row r="186" spans="2:12" x14ac:dyDescent="0.25">
      <c r="B186" s="43" t="s">
        <v>205</v>
      </c>
      <c r="C186" s="52" t="s">
        <v>2</v>
      </c>
      <c r="D186" s="25"/>
      <c r="E186" s="159" t="s">
        <v>34</v>
      </c>
      <c r="F186" s="160">
        <v>156830</v>
      </c>
      <c r="G186" s="25">
        <v>156880</v>
      </c>
      <c r="H186" s="25">
        <f t="shared" si="30"/>
        <v>50</v>
      </c>
      <c r="I186" s="25"/>
      <c r="J186" s="25"/>
      <c r="K186" s="169">
        <f>H186</f>
        <v>50</v>
      </c>
      <c r="L186" s="180" t="s">
        <v>4</v>
      </c>
    </row>
    <row r="187" spans="2:12" ht="17.25" x14ac:dyDescent="0.25">
      <c r="B187" s="43" t="s">
        <v>206</v>
      </c>
      <c r="C187" s="52" t="s">
        <v>2</v>
      </c>
      <c r="D187" s="25"/>
      <c r="E187" s="175" t="s">
        <v>17</v>
      </c>
      <c r="F187" s="160">
        <v>157635</v>
      </c>
      <c r="G187" s="25">
        <v>157680</v>
      </c>
      <c r="H187" s="25">
        <f t="shared" si="30"/>
        <v>45</v>
      </c>
      <c r="I187" s="25">
        <v>10</v>
      </c>
      <c r="J187" s="25">
        <v>0.2</v>
      </c>
      <c r="K187" s="170">
        <f>H187*I187*J187</f>
        <v>90</v>
      </c>
      <c r="L187" s="180" t="s">
        <v>292</v>
      </c>
    </row>
    <row r="188" spans="2:12" x14ac:dyDescent="0.25">
      <c r="B188" s="43" t="s">
        <v>207</v>
      </c>
      <c r="C188" s="52" t="s">
        <v>2</v>
      </c>
      <c r="D188" s="25"/>
      <c r="E188" s="175" t="s">
        <v>6</v>
      </c>
      <c r="F188" s="160">
        <v>157635</v>
      </c>
      <c r="G188" s="25">
        <v>157655</v>
      </c>
      <c r="H188" s="25">
        <f t="shared" si="30"/>
        <v>20</v>
      </c>
      <c r="I188" s="25">
        <v>1.5</v>
      </c>
      <c r="J188" s="25"/>
      <c r="K188" s="169">
        <f>H188*I188</f>
        <v>30</v>
      </c>
      <c r="L188" s="180" t="s">
        <v>7</v>
      </c>
    </row>
    <row r="189" spans="2:12" ht="17.25" x14ac:dyDescent="0.25">
      <c r="B189" s="43" t="s">
        <v>208</v>
      </c>
      <c r="C189" s="52" t="s">
        <v>2</v>
      </c>
      <c r="D189" s="25"/>
      <c r="E189" s="175" t="s">
        <v>162</v>
      </c>
      <c r="F189" s="160">
        <v>157635</v>
      </c>
      <c r="G189" s="25">
        <v>157685</v>
      </c>
      <c r="H189" s="25">
        <f t="shared" si="30"/>
        <v>50</v>
      </c>
      <c r="I189" s="25">
        <v>1.5</v>
      </c>
      <c r="J189" s="25">
        <v>0.35</v>
      </c>
      <c r="K189" s="169">
        <f>H189*I189*J189</f>
        <v>26.25</v>
      </c>
      <c r="L189" s="180" t="s">
        <v>292</v>
      </c>
    </row>
    <row r="190" spans="2:12" x14ac:dyDescent="0.25">
      <c r="B190" s="43" t="s">
        <v>209</v>
      </c>
      <c r="C190" s="52" t="s">
        <v>2</v>
      </c>
      <c r="D190" s="25"/>
      <c r="E190" s="175" t="s">
        <v>27</v>
      </c>
      <c r="F190" s="160">
        <v>157635</v>
      </c>
      <c r="G190" s="25">
        <v>157685</v>
      </c>
      <c r="H190" s="25">
        <f t="shared" si="30"/>
        <v>50</v>
      </c>
      <c r="I190" s="25">
        <v>1.5</v>
      </c>
      <c r="J190" s="25">
        <v>0.05</v>
      </c>
      <c r="K190" s="169">
        <f>H190</f>
        <v>50</v>
      </c>
      <c r="L190" s="180" t="s">
        <v>4</v>
      </c>
    </row>
    <row r="191" spans="2:12" ht="17.25" x14ac:dyDescent="0.25">
      <c r="B191" s="43" t="s">
        <v>210</v>
      </c>
      <c r="C191" s="52" t="s">
        <v>2</v>
      </c>
      <c r="D191" s="25"/>
      <c r="E191" s="159" t="s">
        <v>10</v>
      </c>
      <c r="F191" s="160">
        <v>157635</v>
      </c>
      <c r="G191" s="25">
        <v>157645</v>
      </c>
      <c r="H191" s="25">
        <f t="shared" si="30"/>
        <v>10</v>
      </c>
      <c r="I191" s="25">
        <v>1.5</v>
      </c>
      <c r="J191" s="25">
        <v>0.15</v>
      </c>
      <c r="K191" s="169">
        <f>H191*I191</f>
        <v>15</v>
      </c>
      <c r="L191" s="180" t="s">
        <v>429</v>
      </c>
    </row>
    <row r="192" spans="2:12" x14ac:dyDescent="0.25">
      <c r="B192" s="43" t="s">
        <v>211</v>
      </c>
      <c r="C192" s="52" t="s">
        <v>2</v>
      </c>
      <c r="D192" s="25"/>
      <c r="E192" s="159" t="s">
        <v>38</v>
      </c>
      <c r="F192" s="160">
        <v>157635</v>
      </c>
      <c r="G192" s="25">
        <v>157635</v>
      </c>
      <c r="H192" s="25"/>
      <c r="I192" s="25"/>
      <c r="J192" s="25"/>
      <c r="K192" s="169">
        <v>4</v>
      </c>
      <c r="L192" s="180" t="s">
        <v>23</v>
      </c>
    </row>
    <row r="193" spans="2:12" x14ac:dyDescent="0.25">
      <c r="B193" s="43" t="s">
        <v>212</v>
      </c>
      <c r="C193" s="52" t="s">
        <v>2</v>
      </c>
      <c r="D193" s="25"/>
      <c r="E193" s="159" t="s">
        <v>34</v>
      </c>
      <c r="F193" s="160">
        <v>157635</v>
      </c>
      <c r="G193" s="25">
        <v>157685</v>
      </c>
      <c r="H193" s="25">
        <f>G193-F193</f>
        <v>50</v>
      </c>
      <c r="I193" s="25"/>
      <c r="J193" s="25"/>
      <c r="K193" s="169">
        <f>H193</f>
        <v>50</v>
      </c>
      <c r="L193" s="180" t="s">
        <v>4</v>
      </c>
    </row>
    <row r="194" spans="2:12" x14ac:dyDescent="0.25">
      <c r="B194" s="43" t="s">
        <v>213</v>
      </c>
      <c r="C194" s="52" t="s">
        <v>2</v>
      </c>
      <c r="D194" s="25"/>
      <c r="E194" s="175" t="s">
        <v>6</v>
      </c>
      <c r="F194" s="160">
        <v>159765</v>
      </c>
      <c r="G194" s="25">
        <v>159784</v>
      </c>
      <c r="H194" s="25">
        <f>G194-F194</f>
        <v>19</v>
      </c>
      <c r="I194" s="25">
        <v>10</v>
      </c>
      <c r="J194" s="25"/>
      <c r="K194" s="169">
        <f>H194*I194</f>
        <v>190</v>
      </c>
      <c r="L194" s="180" t="s">
        <v>7</v>
      </c>
    </row>
    <row r="195" spans="2:12" ht="17.25" x14ac:dyDescent="0.25">
      <c r="B195" s="43" t="s">
        <v>214</v>
      </c>
      <c r="C195" s="52" t="s">
        <v>2</v>
      </c>
      <c r="D195" s="25"/>
      <c r="E195" s="159" t="s">
        <v>10</v>
      </c>
      <c r="F195" s="160">
        <v>159765</v>
      </c>
      <c r="G195" s="25">
        <v>159784</v>
      </c>
      <c r="H195" s="25">
        <f>G195-F195</f>
        <v>19</v>
      </c>
      <c r="I195" s="25">
        <v>10</v>
      </c>
      <c r="J195" s="25">
        <v>0.15</v>
      </c>
      <c r="K195" s="169">
        <f>H195*I195</f>
        <v>190</v>
      </c>
      <c r="L195" s="180" t="s">
        <v>429</v>
      </c>
    </row>
    <row r="196" spans="2:12" x14ac:dyDescent="0.25">
      <c r="B196" s="43" t="s">
        <v>215</v>
      </c>
      <c r="C196" s="52" t="s">
        <v>2</v>
      </c>
      <c r="D196" s="25"/>
      <c r="E196" s="175" t="s">
        <v>6</v>
      </c>
      <c r="F196" s="160">
        <v>159795</v>
      </c>
      <c r="G196" s="25">
        <v>159820</v>
      </c>
      <c r="H196" s="25">
        <f>G196-F196</f>
        <v>25</v>
      </c>
      <c r="I196" s="25">
        <v>3</v>
      </c>
      <c r="J196" s="25"/>
      <c r="K196" s="169">
        <f>H196*I196</f>
        <v>75</v>
      </c>
      <c r="L196" s="180" t="s">
        <v>7</v>
      </c>
    </row>
    <row r="197" spans="2:12" ht="17.25" x14ac:dyDescent="0.25">
      <c r="B197" s="43" t="s">
        <v>216</v>
      </c>
      <c r="C197" s="52" t="s">
        <v>2</v>
      </c>
      <c r="D197" s="25"/>
      <c r="E197" s="159" t="s">
        <v>10</v>
      </c>
      <c r="F197" s="160">
        <v>159795</v>
      </c>
      <c r="G197" s="25">
        <v>159820</v>
      </c>
      <c r="H197" s="25">
        <f>G197-F197</f>
        <v>25</v>
      </c>
      <c r="I197" s="25">
        <v>3</v>
      </c>
      <c r="J197" s="25">
        <v>0.15</v>
      </c>
      <c r="K197" s="169">
        <f>H197*I197</f>
        <v>75</v>
      </c>
      <c r="L197" s="180" t="s">
        <v>429</v>
      </c>
    </row>
    <row r="198" spans="2:12" x14ac:dyDescent="0.25">
      <c r="B198" s="43" t="s">
        <v>217</v>
      </c>
      <c r="C198" s="52" t="s">
        <v>2</v>
      </c>
      <c r="D198" s="25"/>
      <c r="E198" s="159" t="s">
        <v>38</v>
      </c>
      <c r="F198" s="160">
        <v>160065</v>
      </c>
      <c r="G198" s="25">
        <v>160065</v>
      </c>
      <c r="H198" s="25"/>
      <c r="I198" s="25"/>
      <c r="J198" s="25"/>
      <c r="K198" s="169">
        <v>1</v>
      </c>
      <c r="L198" s="180" t="s">
        <v>23</v>
      </c>
    </row>
    <row r="199" spans="2:12" x14ac:dyDescent="0.25">
      <c r="B199" s="43" t="s">
        <v>218</v>
      </c>
      <c r="C199" s="52" t="s">
        <v>2</v>
      </c>
      <c r="D199" s="25"/>
      <c r="E199" s="175" t="s">
        <v>27</v>
      </c>
      <c r="F199" s="160">
        <v>161620</v>
      </c>
      <c r="G199" s="25">
        <v>161670</v>
      </c>
      <c r="H199" s="25">
        <f>G199-F199</f>
        <v>50</v>
      </c>
      <c r="I199" s="25">
        <v>1.5</v>
      </c>
      <c r="J199" s="25">
        <v>0.05</v>
      </c>
      <c r="K199" s="169">
        <f>H199</f>
        <v>50</v>
      </c>
      <c r="L199" s="180" t="s">
        <v>4</v>
      </c>
    </row>
    <row r="200" spans="2:12" x14ac:dyDescent="0.25">
      <c r="B200" s="43" t="s">
        <v>219</v>
      </c>
      <c r="C200" s="52" t="s">
        <v>2</v>
      </c>
      <c r="D200" s="25"/>
      <c r="E200" s="175" t="s">
        <v>27</v>
      </c>
      <c r="F200" s="160">
        <v>162115</v>
      </c>
      <c r="G200" s="25">
        <v>162165</v>
      </c>
      <c r="H200" s="25">
        <f>G200-F200</f>
        <v>50</v>
      </c>
      <c r="I200" s="25">
        <v>1.5</v>
      </c>
      <c r="J200" s="25">
        <v>0.05</v>
      </c>
      <c r="K200" s="169">
        <f>H200</f>
        <v>50</v>
      </c>
      <c r="L200" s="180" t="s">
        <v>4</v>
      </c>
    </row>
    <row r="201" spans="2:12" x14ac:dyDescent="0.25">
      <c r="B201" s="43" t="s">
        <v>220</v>
      </c>
      <c r="C201" s="52" t="s">
        <v>2</v>
      </c>
      <c r="D201" s="25"/>
      <c r="E201" s="159" t="s">
        <v>22</v>
      </c>
      <c r="F201" s="160">
        <v>163160</v>
      </c>
      <c r="G201" s="25">
        <v>163160</v>
      </c>
      <c r="H201" s="25"/>
      <c r="I201" s="25"/>
      <c r="J201" s="25"/>
      <c r="K201" s="169">
        <v>1</v>
      </c>
      <c r="L201" s="180" t="s">
        <v>23</v>
      </c>
    </row>
    <row r="202" spans="2:12" x14ac:dyDescent="0.25">
      <c r="B202" s="43" t="s">
        <v>221</v>
      </c>
      <c r="C202" s="52" t="s">
        <v>2</v>
      </c>
      <c r="D202" s="25"/>
      <c r="E202" s="159" t="s">
        <v>34</v>
      </c>
      <c r="F202" s="160">
        <v>163365</v>
      </c>
      <c r="G202" s="25">
        <v>163415</v>
      </c>
      <c r="H202" s="25">
        <f>G202-F202</f>
        <v>50</v>
      </c>
      <c r="I202" s="25"/>
      <c r="J202" s="25"/>
      <c r="K202" s="169">
        <f>H202</f>
        <v>50</v>
      </c>
      <c r="L202" s="180" t="s">
        <v>4</v>
      </c>
    </row>
    <row r="203" spans="2:12" x14ac:dyDescent="0.25">
      <c r="B203" s="43" t="s">
        <v>222</v>
      </c>
      <c r="C203" s="52" t="s">
        <v>2</v>
      </c>
      <c r="D203" s="25"/>
      <c r="E203" s="159" t="s">
        <v>38</v>
      </c>
      <c r="F203" s="160">
        <v>163365</v>
      </c>
      <c r="G203" s="25">
        <v>163365</v>
      </c>
      <c r="H203" s="25"/>
      <c r="I203" s="25"/>
      <c r="J203" s="25"/>
      <c r="K203" s="169">
        <v>1</v>
      </c>
      <c r="L203" s="180" t="s">
        <v>23</v>
      </c>
    </row>
    <row r="204" spans="2:12" ht="17.25" x14ac:dyDescent="0.25">
      <c r="B204" s="43" t="s">
        <v>223</v>
      </c>
      <c r="C204" s="52" t="s">
        <v>2</v>
      </c>
      <c r="D204" s="25"/>
      <c r="E204" s="175" t="s">
        <v>17</v>
      </c>
      <c r="F204" s="160">
        <v>163390</v>
      </c>
      <c r="G204" s="25">
        <v>163392</v>
      </c>
      <c r="H204" s="25">
        <f t="shared" ref="H204:H210" si="31">G204-F204</f>
        <v>2</v>
      </c>
      <c r="I204" s="25">
        <v>1</v>
      </c>
      <c r="J204" s="25">
        <v>0.5</v>
      </c>
      <c r="K204" s="170">
        <f>H204*I204*J204</f>
        <v>1</v>
      </c>
      <c r="L204" s="180" t="s">
        <v>292</v>
      </c>
    </row>
    <row r="205" spans="2:12" ht="17.25" x14ac:dyDescent="0.25">
      <c r="B205" s="43" t="s">
        <v>224</v>
      </c>
      <c r="C205" s="52" t="s">
        <v>2</v>
      </c>
      <c r="D205" s="25"/>
      <c r="E205" s="175" t="s">
        <v>54</v>
      </c>
      <c r="F205" s="160">
        <v>164035</v>
      </c>
      <c r="G205" s="25">
        <v>164039</v>
      </c>
      <c r="H205" s="25">
        <f t="shared" si="31"/>
        <v>4</v>
      </c>
      <c r="I205" s="25">
        <v>1</v>
      </c>
      <c r="J205" s="25">
        <v>1</v>
      </c>
      <c r="K205" s="169">
        <f>H205*I205*J205</f>
        <v>4</v>
      </c>
      <c r="L205" s="180" t="s">
        <v>292</v>
      </c>
    </row>
    <row r="206" spans="2:12" x14ac:dyDescent="0.25">
      <c r="B206" s="43" t="s">
        <v>225</v>
      </c>
      <c r="C206" s="52" t="s">
        <v>2</v>
      </c>
      <c r="D206" s="25"/>
      <c r="E206" s="175" t="s">
        <v>27</v>
      </c>
      <c r="F206" s="160">
        <v>164120</v>
      </c>
      <c r="G206" s="25">
        <v>164170</v>
      </c>
      <c r="H206" s="25">
        <f t="shared" si="31"/>
        <v>50</v>
      </c>
      <c r="I206" s="25">
        <v>1.5</v>
      </c>
      <c r="J206" s="25">
        <v>0.05</v>
      </c>
      <c r="K206" s="169">
        <f>H206</f>
        <v>50</v>
      </c>
      <c r="L206" s="180" t="s">
        <v>4</v>
      </c>
    </row>
    <row r="207" spans="2:12" ht="17.25" x14ac:dyDescent="0.25">
      <c r="B207" s="43" t="s">
        <v>226</v>
      </c>
      <c r="C207" s="52" t="s">
        <v>2</v>
      </c>
      <c r="D207" s="25"/>
      <c r="E207" s="175" t="s">
        <v>227</v>
      </c>
      <c r="F207" s="160">
        <v>164655</v>
      </c>
      <c r="G207" s="25">
        <v>164695</v>
      </c>
      <c r="H207" s="25">
        <f t="shared" si="31"/>
        <v>40</v>
      </c>
      <c r="I207" s="25">
        <v>3</v>
      </c>
      <c r="J207" s="25">
        <v>0.3</v>
      </c>
      <c r="K207" s="170">
        <f>H207*I207*J207</f>
        <v>36</v>
      </c>
      <c r="L207" s="180" t="s">
        <v>292</v>
      </c>
    </row>
    <row r="208" spans="2:12" x14ac:dyDescent="0.25">
      <c r="B208" s="43" t="s">
        <v>228</v>
      </c>
      <c r="C208" s="52" t="s">
        <v>2</v>
      </c>
      <c r="D208" s="25"/>
      <c r="E208" s="175" t="s">
        <v>27</v>
      </c>
      <c r="F208" s="160">
        <v>164680</v>
      </c>
      <c r="G208" s="25">
        <v>164730</v>
      </c>
      <c r="H208" s="25">
        <f t="shared" si="31"/>
        <v>50</v>
      </c>
      <c r="I208" s="25">
        <v>1.5</v>
      </c>
      <c r="J208" s="25">
        <v>0.05</v>
      </c>
      <c r="K208" s="169">
        <f>H208</f>
        <v>50</v>
      </c>
      <c r="L208" s="180" t="s">
        <v>4</v>
      </c>
    </row>
    <row r="209" spans="2:44" x14ac:dyDescent="0.25">
      <c r="B209" s="43" t="s">
        <v>229</v>
      </c>
      <c r="C209" s="52" t="s">
        <v>2</v>
      </c>
      <c r="D209" s="25"/>
      <c r="E209" s="177" t="s">
        <v>230</v>
      </c>
      <c r="F209" s="160">
        <v>164945</v>
      </c>
      <c r="G209" s="178">
        <v>164955</v>
      </c>
      <c r="H209" s="25">
        <f t="shared" si="31"/>
        <v>10</v>
      </c>
      <c r="I209" s="5">
        <v>1</v>
      </c>
      <c r="J209" s="25"/>
      <c r="K209" s="169">
        <f>H209</f>
        <v>10</v>
      </c>
      <c r="L209" s="180" t="s">
        <v>7</v>
      </c>
    </row>
    <row r="210" spans="2:44" ht="17.25" x14ac:dyDescent="0.25">
      <c r="B210" s="43" t="s">
        <v>231</v>
      </c>
      <c r="C210" s="52" t="s">
        <v>2</v>
      </c>
      <c r="D210" s="25"/>
      <c r="E210" s="175" t="s">
        <v>17</v>
      </c>
      <c r="F210" s="160">
        <v>164935</v>
      </c>
      <c r="G210" s="25">
        <v>164955</v>
      </c>
      <c r="H210" s="25">
        <f t="shared" si="31"/>
        <v>20</v>
      </c>
      <c r="I210" s="25">
        <v>4</v>
      </c>
      <c r="J210" s="25">
        <v>0.2</v>
      </c>
      <c r="K210" s="170">
        <f>H210*I210*J210</f>
        <v>16</v>
      </c>
      <c r="L210" s="180" t="s">
        <v>292</v>
      </c>
    </row>
    <row r="211" spans="2:44" x14ac:dyDescent="0.25">
      <c r="B211" s="43" t="s">
        <v>232</v>
      </c>
      <c r="C211" s="52" t="s">
        <v>2</v>
      </c>
      <c r="D211" s="25"/>
      <c r="E211" s="159" t="s">
        <v>38</v>
      </c>
      <c r="F211" s="160">
        <v>164935</v>
      </c>
      <c r="G211" s="25">
        <v>164935</v>
      </c>
      <c r="H211" s="25"/>
      <c r="I211" s="25"/>
      <c r="J211" s="25"/>
      <c r="K211" s="169">
        <v>2</v>
      </c>
      <c r="L211" s="180" t="s">
        <v>23</v>
      </c>
      <c r="O211" s="41">
        <f>G211-F211</f>
        <v>0</v>
      </c>
      <c r="P211" s="41" t="str">
        <f>IF(O211=H211,"YES","NO")</f>
        <v>YES</v>
      </c>
      <c r="R211" s="17" t="s">
        <v>295</v>
      </c>
      <c r="Z211" s="17" t="e">
        <f>_xlfn.XLOOKUP(E211,$AD$62:$AD$79,$AG$62:$AG$79)</f>
        <v>#N/A</v>
      </c>
      <c r="AB211" s="17" t="e">
        <f>_xlfn.XLOOKUP(E211,$AQ$6:$AQ$114,$AP$6:$AP$114)</f>
        <v>#N/A</v>
      </c>
      <c r="AR211" s="17" t="str">
        <f>_xlfn.CONCAT(D211," | ",E211," | ","Start Ch ",F211," | ","Length ",H211)</f>
        <v xml:space="preserve"> | Replace guide posts or markers | Start Ch 164935 | Length </v>
      </c>
    </row>
    <row r="212" spans="2:44" x14ac:dyDescent="0.25">
      <c r="B212" s="43" t="s">
        <v>233</v>
      </c>
      <c r="C212" s="52" t="s">
        <v>2</v>
      </c>
      <c r="D212" s="25"/>
      <c r="E212" s="159" t="s">
        <v>34</v>
      </c>
      <c r="F212" s="160">
        <v>164935</v>
      </c>
      <c r="G212" s="25">
        <v>164985</v>
      </c>
      <c r="H212" s="25">
        <f>G212-F212</f>
        <v>50</v>
      </c>
      <c r="I212" s="25"/>
      <c r="J212" s="25"/>
      <c r="K212" s="169">
        <f>H212</f>
        <v>50</v>
      </c>
      <c r="L212" s="180" t="s">
        <v>4</v>
      </c>
    </row>
    <row r="213" spans="2:44" ht="17.25" x14ac:dyDescent="0.25">
      <c r="B213" s="43" t="s">
        <v>234</v>
      </c>
      <c r="C213" s="52" t="s">
        <v>2</v>
      </c>
      <c r="D213" s="25"/>
      <c r="E213" s="175" t="s">
        <v>13</v>
      </c>
      <c r="F213" s="160">
        <v>167450</v>
      </c>
      <c r="G213" s="25">
        <v>167590</v>
      </c>
      <c r="H213" s="25">
        <f>G213-F213</f>
        <v>140</v>
      </c>
      <c r="I213" s="25">
        <v>1.5</v>
      </c>
      <c r="J213" s="25">
        <v>0.4</v>
      </c>
      <c r="K213" s="170">
        <f>H213*I213*J213</f>
        <v>84</v>
      </c>
      <c r="L213" s="180" t="s">
        <v>292</v>
      </c>
    </row>
    <row r="214" spans="2:44" x14ac:dyDescent="0.25">
      <c r="B214" s="43" t="s">
        <v>235</v>
      </c>
      <c r="C214" s="52" t="s">
        <v>2</v>
      </c>
      <c r="D214" s="25"/>
      <c r="E214" s="159" t="s">
        <v>34</v>
      </c>
      <c r="F214" s="160">
        <v>167450</v>
      </c>
      <c r="G214" s="25">
        <v>167590</v>
      </c>
      <c r="H214" s="25">
        <f>G214-F214</f>
        <v>140</v>
      </c>
      <c r="I214" s="25"/>
      <c r="J214" s="25"/>
      <c r="K214" s="169">
        <f>H214</f>
        <v>140</v>
      </c>
      <c r="L214" s="180" t="s">
        <v>4</v>
      </c>
    </row>
    <row r="215" spans="2:44" ht="17.25" x14ac:dyDescent="0.25">
      <c r="B215" s="43" t="s">
        <v>236</v>
      </c>
      <c r="C215" s="52" t="s">
        <v>2</v>
      </c>
      <c r="D215" s="25"/>
      <c r="E215" s="159" t="s">
        <v>40</v>
      </c>
      <c r="F215" s="160">
        <v>167450</v>
      </c>
      <c r="G215" s="25">
        <v>167590</v>
      </c>
      <c r="H215" s="25">
        <f>G215-F215</f>
        <v>140</v>
      </c>
      <c r="I215" s="25">
        <v>1</v>
      </c>
      <c r="J215" s="25">
        <v>0.3</v>
      </c>
      <c r="K215" s="169">
        <f>H215*I215*J215</f>
        <v>42</v>
      </c>
      <c r="L215" s="180" t="s">
        <v>292</v>
      </c>
    </row>
    <row r="216" spans="2:44" x14ac:dyDescent="0.25">
      <c r="B216" s="43" t="s">
        <v>237</v>
      </c>
      <c r="C216" s="52" t="s">
        <v>2</v>
      </c>
      <c r="D216" s="25"/>
      <c r="E216" s="175" t="s">
        <v>27</v>
      </c>
      <c r="F216" s="160">
        <v>168760</v>
      </c>
      <c r="G216" s="25">
        <v>168850</v>
      </c>
      <c r="H216" s="25">
        <f>G216-F216</f>
        <v>90</v>
      </c>
      <c r="I216" s="25">
        <v>1.5</v>
      </c>
      <c r="J216" s="25">
        <v>0.05</v>
      </c>
      <c r="K216" s="169">
        <f>H216</f>
        <v>90</v>
      </c>
      <c r="L216" s="180" t="s">
        <v>4</v>
      </c>
    </row>
    <row r="217" spans="2:44" x14ac:dyDescent="0.25">
      <c r="B217" s="43" t="s">
        <v>238</v>
      </c>
      <c r="C217" s="52" t="s">
        <v>2</v>
      </c>
      <c r="D217" s="25"/>
      <c r="E217" s="159" t="s">
        <v>38</v>
      </c>
      <c r="F217" s="160">
        <v>168760</v>
      </c>
      <c r="G217" s="25">
        <v>168760</v>
      </c>
      <c r="H217" s="25"/>
      <c r="I217" s="25"/>
      <c r="J217" s="25"/>
      <c r="K217" s="169">
        <v>2</v>
      </c>
      <c r="L217" s="180" t="s">
        <v>23</v>
      </c>
    </row>
    <row r="218" spans="2:44" ht="17.25" x14ac:dyDescent="0.25">
      <c r="B218" s="43" t="s">
        <v>239</v>
      </c>
      <c r="C218" s="52" t="s">
        <v>2</v>
      </c>
      <c r="D218" s="25"/>
      <c r="E218" s="175" t="s">
        <v>162</v>
      </c>
      <c r="F218" s="160">
        <v>171695</v>
      </c>
      <c r="G218" s="25">
        <v>171785</v>
      </c>
      <c r="H218" s="25">
        <f>G218-F218</f>
        <v>90</v>
      </c>
      <c r="I218" s="25">
        <v>0.3</v>
      </c>
      <c r="J218" s="25">
        <v>0.1</v>
      </c>
      <c r="K218" s="169">
        <f>H218*I218*J218</f>
        <v>2.7</v>
      </c>
      <c r="L218" s="180" t="s">
        <v>292</v>
      </c>
    </row>
    <row r="219" spans="2:44" x14ac:dyDescent="0.25">
      <c r="B219" s="43" t="s">
        <v>240</v>
      </c>
      <c r="C219" s="52" t="s">
        <v>2</v>
      </c>
      <c r="D219" s="25"/>
      <c r="E219" s="175" t="s">
        <v>27</v>
      </c>
      <c r="F219" s="160">
        <v>171695</v>
      </c>
      <c r="G219" s="25">
        <v>171785</v>
      </c>
      <c r="H219" s="25">
        <f>G219-F219</f>
        <v>90</v>
      </c>
      <c r="I219" s="25">
        <v>1.5</v>
      </c>
      <c r="J219" s="25">
        <v>0.05</v>
      </c>
      <c r="K219" s="169">
        <f>H219</f>
        <v>90</v>
      </c>
      <c r="L219" s="180" t="s">
        <v>4</v>
      </c>
    </row>
    <row r="220" spans="2:44" ht="17.25" x14ac:dyDescent="0.25">
      <c r="B220" s="43" t="s">
        <v>241</v>
      </c>
      <c r="C220" s="52" t="s">
        <v>2</v>
      </c>
      <c r="D220" s="25"/>
      <c r="E220" s="175" t="s">
        <v>20</v>
      </c>
      <c r="F220" s="160">
        <v>185260</v>
      </c>
      <c r="G220" s="25">
        <v>185266</v>
      </c>
      <c r="H220" s="25">
        <f>G220-F220</f>
        <v>6</v>
      </c>
      <c r="I220" s="25">
        <v>2</v>
      </c>
      <c r="J220" s="25">
        <v>0.15</v>
      </c>
      <c r="K220" s="169">
        <f>H220*I220</f>
        <v>12</v>
      </c>
      <c r="L220" s="180" t="s">
        <v>429</v>
      </c>
    </row>
    <row r="221" spans="2:44" x14ac:dyDescent="0.25">
      <c r="B221" s="43" t="s">
        <v>242</v>
      </c>
      <c r="C221" s="52" t="s">
        <v>2</v>
      </c>
      <c r="D221" s="25"/>
      <c r="E221" s="159" t="s">
        <v>45</v>
      </c>
      <c r="F221" s="160">
        <v>189830</v>
      </c>
      <c r="G221" s="25">
        <v>189830</v>
      </c>
      <c r="H221" s="25"/>
      <c r="I221" s="25"/>
      <c r="J221" s="25"/>
      <c r="K221" s="169">
        <v>2</v>
      </c>
      <c r="L221" s="180" t="s">
        <v>23</v>
      </c>
    </row>
    <row r="222" spans="2:44" x14ac:dyDescent="0.25">
      <c r="B222" s="43" t="s">
        <v>243</v>
      </c>
      <c r="C222" s="52" t="s">
        <v>2</v>
      </c>
      <c r="D222" s="25"/>
      <c r="E222" s="175" t="s">
        <v>27</v>
      </c>
      <c r="F222" s="160">
        <v>192635</v>
      </c>
      <c r="G222" s="25">
        <v>192675</v>
      </c>
      <c r="H222" s="25">
        <f>G222-F222</f>
        <v>40</v>
      </c>
      <c r="I222" s="25">
        <v>1.5</v>
      </c>
      <c r="J222" s="25">
        <v>0.05</v>
      </c>
      <c r="K222" s="169">
        <f>H222</f>
        <v>40</v>
      </c>
      <c r="L222" s="180" t="s">
        <v>4</v>
      </c>
    </row>
    <row r="223" spans="2:44" x14ac:dyDescent="0.25">
      <c r="B223" s="43" t="s">
        <v>244</v>
      </c>
      <c r="C223" s="52" t="s">
        <v>2</v>
      </c>
      <c r="D223" s="25"/>
      <c r="E223" s="159" t="s">
        <v>34</v>
      </c>
      <c r="F223" s="160">
        <v>192635</v>
      </c>
      <c r="G223" s="25">
        <v>192675</v>
      </c>
      <c r="H223" s="25">
        <f>G223-F223</f>
        <v>40</v>
      </c>
      <c r="I223" s="25"/>
      <c r="J223" s="25"/>
      <c r="K223" s="169">
        <f>H223</f>
        <v>40</v>
      </c>
      <c r="L223" s="180" t="s">
        <v>4</v>
      </c>
    </row>
    <row r="224" spans="2:44" ht="17.25" x14ac:dyDescent="0.25">
      <c r="B224" s="43" t="s">
        <v>245</v>
      </c>
      <c r="C224" s="52" t="s">
        <v>2</v>
      </c>
      <c r="D224" s="25"/>
      <c r="E224" s="175" t="s">
        <v>13</v>
      </c>
      <c r="F224" s="160">
        <v>192635</v>
      </c>
      <c r="G224" s="25">
        <v>192675</v>
      </c>
      <c r="H224" s="25">
        <f>G224-F224</f>
        <v>40</v>
      </c>
      <c r="I224" s="25">
        <v>2</v>
      </c>
      <c r="J224" s="25">
        <v>0.5</v>
      </c>
      <c r="K224" s="170">
        <f>H224*I224*J224</f>
        <v>40</v>
      </c>
      <c r="L224" s="180" t="s">
        <v>292</v>
      </c>
    </row>
    <row r="225" spans="2:12" x14ac:dyDescent="0.25">
      <c r="B225" s="43" t="s">
        <v>246</v>
      </c>
      <c r="C225" s="52" t="s">
        <v>2</v>
      </c>
      <c r="D225" s="25"/>
      <c r="E225" s="175" t="s">
        <v>6</v>
      </c>
      <c r="F225" s="160">
        <v>192825</v>
      </c>
      <c r="G225" s="25">
        <v>193011</v>
      </c>
      <c r="H225" s="25">
        <f>G225-F225</f>
        <v>186</v>
      </c>
      <c r="I225" s="25">
        <v>10</v>
      </c>
      <c r="J225" s="25"/>
      <c r="K225" s="169">
        <f>H225*I225</f>
        <v>1860</v>
      </c>
      <c r="L225" s="180" t="s">
        <v>7</v>
      </c>
    </row>
    <row r="226" spans="2:12" ht="17.25" x14ac:dyDescent="0.25">
      <c r="B226" s="43" t="s">
        <v>247</v>
      </c>
      <c r="C226" s="52" t="s">
        <v>2</v>
      </c>
      <c r="D226" s="25"/>
      <c r="E226" s="159" t="s">
        <v>15</v>
      </c>
      <c r="F226" s="160">
        <v>192825</v>
      </c>
      <c r="G226" s="25">
        <v>193011</v>
      </c>
      <c r="H226" s="25">
        <f>G226-F226</f>
        <v>186</v>
      </c>
      <c r="I226" s="25">
        <v>10</v>
      </c>
      <c r="J226" s="25">
        <v>0.15</v>
      </c>
      <c r="K226" s="169">
        <f>H226*I226</f>
        <v>1860</v>
      </c>
      <c r="L226" s="180" t="s">
        <v>429</v>
      </c>
    </row>
    <row r="227" spans="2:12" x14ac:dyDescent="0.25">
      <c r="B227" s="43" t="s">
        <v>248</v>
      </c>
      <c r="C227" s="52" t="s">
        <v>2</v>
      </c>
      <c r="D227" s="25"/>
      <c r="E227" s="159" t="s">
        <v>45</v>
      </c>
      <c r="F227" s="160">
        <v>192825</v>
      </c>
      <c r="G227" s="25">
        <v>192825</v>
      </c>
      <c r="H227" s="25"/>
      <c r="I227" s="25"/>
      <c r="J227" s="25"/>
      <c r="K227" s="169">
        <v>1</v>
      </c>
      <c r="L227" s="180" t="s">
        <v>23</v>
      </c>
    </row>
    <row r="228" spans="2:12" ht="18" customHeight="1" x14ac:dyDescent="0.25">
      <c r="B228" s="43" t="s">
        <v>249</v>
      </c>
      <c r="C228" s="52" t="s">
        <v>2</v>
      </c>
      <c r="D228" s="25"/>
      <c r="E228" s="175" t="s">
        <v>6</v>
      </c>
      <c r="F228" s="160">
        <v>192945</v>
      </c>
      <c r="G228" s="25">
        <v>193005</v>
      </c>
      <c r="H228" s="25">
        <f>G228-F228</f>
        <v>60</v>
      </c>
      <c r="I228" s="25">
        <v>8</v>
      </c>
      <c r="J228" s="25"/>
      <c r="K228" s="169">
        <f>H228*I228</f>
        <v>480</v>
      </c>
      <c r="L228" s="180" t="s">
        <v>7</v>
      </c>
    </row>
    <row r="229" spans="2:12" ht="17.25" x14ac:dyDescent="0.25">
      <c r="B229" s="43" t="s">
        <v>250</v>
      </c>
      <c r="C229" s="52" t="s">
        <v>2</v>
      </c>
      <c r="D229" s="25"/>
      <c r="E229" s="159" t="s">
        <v>15</v>
      </c>
      <c r="F229" s="160">
        <v>192945</v>
      </c>
      <c r="G229" s="25">
        <v>193005</v>
      </c>
      <c r="H229" s="25">
        <f>G229-F229</f>
        <v>60</v>
      </c>
      <c r="I229" s="25">
        <v>8</v>
      </c>
      <c r="J229" s="25">
        <v>0.15</v>
      </c>
      <c r="K229" s="169">
        <f>H229*I229</f>
        <v>480</v>
      </c>
      <c r="L229" s="180" t="s">
        <v>429</v>
      </c>
    </row>
    <row r="230" spans="2:12" x14ac:dyDescent="0.25">
      <c r="B230" s="43" t="s">
        <v>251</v>
      </c>
      <c r="C230" s="52" t="s">
        <v>2</v>
      </c>
      <c r="D230" s="25"/>
      <c r="E230" s="175" t="s">
        <v>6</v>
      </c>
      <c r="F230" s="160">
        <v>193145</v>
      </c>
      <c r="G230" s="25">
        <v>193205</v>
      </c>
      <c r="H230" s="25">
        <f>G230-F230</f>
        <v>60</v>
      </c>
      <c r="I230" s="25">
        <v>10</v>
      </c>
      <c r="J230" s="25"/>
      <c r="K230" s="169">
        <f>H230*I230</f>
        <v>600</v>
      </c>
      <c r="L230" s="180" t="s">
        <v>7</v>
      </c>
    </row>
    <row r="231" spans="2:12" ht="17.25" x14ac:dyDescent="0.25">
      <c r="B231" s="43" t="s">
        <v>252</v>
      </c>
      <c r="C231" s="52" t="s">
        <v>2</v>
      </c>
      <c r="D231" s="25"/>
      <c r="E231" s="175" t="s">
        <v>31</v>
      </c>
      <c r="F231" s="160">
        <v>193145</v>
      </c>
      <c r="G231" s="25">
        <v>193205</v>
      </c>
      <c r="H231" s="25">
        <f>G231-F231</f>
        <v>60</v>
      </c>
      <c r="I231" s="25">
        <v>10</v>
      </c>
      <c r="J231" s="25">
        <v>0.05</v>
      </c>
      <c r="K231" s="169">
        <f>H231*I231</f>
        <v>600</v>
      </c>
      <c r="L231" s="180" t="s">
        <v>429</v>
      </c>
    </row>
    <row r="232" spans="2:12" x14ac:dyDescent="0.25">
      <c r="B232" s="43" t="s">
        <v>253</v>
      </c>
      <c r="C232" s="52" t="s">
        <v>2</v>
      </c>
      <c r="D232" s="25"/>
      <c r="E232" s="159" t="s">
        <v>38</v>
      </c>
      <c r="F232" s="160">
        <v>193470</v>
      </c>
      <c r="G232" s="25">
        <v>193470</v>
      </c>
      <c r="H232" s="25"/>
      <c r="I232" s="25"/>
      <c r="J232" s="25"/>
      <c r="K232" s="169">
        <v>1</v>
      </c>
      <c r="L232" s="180" t="s">
        <v>23</v>
      </c>
    </row>
    <row r="233" spans="2:12" ht="15" customHeight="1" x14ac:dyDescent="0.25">
      <c r="B233" s="43" t="s">
        <v>254</v>
      </c>
      <c r="C233" s="52" t="s">
        <v>2</v>
      </c>
      <c r="D233" s="25"/>
      <c r="E233" s="159" t="s">
        <v>38</v>
      </c>
      <c r="F233" s="160">
        <v>193620</v>
      </c>
      <c r="G233" s="25">
        <v>193620</v>
      </c>
      <c r="H233" s="25"/>
      <c r="I233" s="25"/>
      <c r="J233" s="25"/>
      <c r="K233" s="169">
        <v>2</v>
      </c>
      <c r="L233" s="180" t="s">
        <v>23</v>
      </c>
    </row>
    <row r="234" spans="2:12" x14ac:dyDescent="0.25">
      <c r="B234" s="43" t="s">
        <v>255</v>
      </c>
      <c r="C234" s="52" t="s">
        <v>2</v>
      </c>
      <c r="D234" s="25"/>
      <c r="E234" s="175" t="s">
        <v>27</v>
      </c>
      <c r="F234" s="160">
        <v>193630</v>
      </c>
      <c r="G234" s="25">
        <v>193645</v>
      </c>
      <c r="H234" s="25">
        <f>G234-F234</f>
        <v>15</v>
      </c>
      <c r="I234" s="25">
        <v>1.5</v>
      </c>
      <c r="J234" s="25">
        <v>0.05</v>
      </c>
      <c r="K234" s="169">
        <f>H234</f>
        <v>15</v>
      </c>
      <c r="L234" s="180" t="s">
        <v>4</v>
      </c>
    </row>
    <row r="235" spans="2:12" ht="18" thickBot="1" x14ac:dyDescent="0.3">
      <c r="B235" s="181" t="s">
        <v>256</v>
      </c>
      <c r="C235" s="182" t="s">
        <v>2</v>
      </c>
      <c r="D235" s="183"/>
      <c r="E235" s="184" t="s">
        <v>13</v>
      </c>
      <c r="F235" s="185">
        <v>193630</v>
      </c>
      <c r="G235" s="183">
        <v>193645</v>
      </c>
      <c r="H235" s="183">
        <f>G235-F235</f>
        <v>15</v>
      </c>
      <c r="I235" s="183">
        <v>4</v>
      </c>
      <c r="J235" s="183">
        <v>0.3</v>
      </c>
      <c r="K235" s="186">
        <f>H235*I235*J235</f>
        <v>18</v>
      </c>
      <c r="L235" s="187" t="s">
        <v>292</v>
      </c>
    </row>
  </sheetData>
  <autoFilter ref="B4:L5" xr:uid="{AEAE8890-91F8-44E7-917D-200B389AD4A8}">
    <filterColumn colId="4" showButton="0"/>
    <filterColumn colId="6" showButton="0"/>
    <filterColumn colId="7" showButton="0"/>
    <filterColumn colId="8" showButton="0"/>
    <filterColumn colId="9" showButton="0"/>
    <sortState xmlns:xlrd2="http://schemas.microsoft.com/office/spreadsheetml/2017/richdata2" ref="B7:L235">
      <sortCondition ref="B4:B5"/>
    </sortState>
  </autoFilter>
  <mergeCells count="8">
    <mergeCell ref="H4:L4"/>
    <mergeCell ref="B2:L2"/>
    <mergeCell ref="B3:L3"/>
    <mergeCell ref="B4:B5"/>
    <mergeCell ref="C4:C5"/>
    <mergeCell ref="D4:D5"/>
    <mergeCell ref="E4:E5"/>
    <mergeCell ref="F4:G4"/>
  </mergeCells>
  <conditionalFormatting sqref="P6:P235">
    <cfRule type="cellIs" dxfId="3" priority="1" operator="equal">
      <formula>"YES"</formula>
    </cfRule>
    <cfRule type="cellIs" dxfId="2" priority="2" operator="equal">
      <formula>"NO"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E7A5D-DADA-486C-8944-11257ACF54D0}">
  <dimension ref="B1:AR235"/>
  <sheetViews>
    <sheetView zoomScale="80" zoomScaleNormal="80" workbookViewId="0"/>
  </sheetViews>
  <sheetFormatPr defaultRowHeight="15" x14ac:dyDescent="0.25"/>
  <cols>
    <col min="1" max="1" width="3.140625" style="17" customWidth="1"/>
    <col min="2" max="2" width="9.140625" style="41"/>
    <col min="3" max="3" width="27.140625" style="17" customWidth="1"/>
    <col min="4" max="4" width="12.7109375" style="17" customWidth="1"/>
    <col min="5" max="5" width="82.42578125" style="17" customWidth="1"/>
    <col min="6" max="6" width="12.28515625" style="41" customWidth="1"/>
    <col min="7" max="10" width="9.140625" style="41"/>
    <col min="11" max="12" width="12.7109375" style="41" customWidth="1"/>
    <col min="13" max="14" width="9.140625" style="17"/>
    <col min="15" max="15" width="13.5703125" style="41" hidden="1" customWidth="1"/>
    <col min="16" max="16" width="9.140625" style="41" hidden="1" customWidth="1"/>
    <col min="17" max="33" width="9.140625" style="17" hidden="1" customWidth="1"/>
    <col min="34" max="44" width="0" style="17" hidden="1" customWidth="1"/>
    <col min="45" max="16384" width="9.140625" style="17"/>
  </cols>
  <sheetData>
    <row r="1" spans="2:44" ht="15.75" thickBot="1" x14ac:dyDescent="0.3"/>
    <row r="2" spans="2:44" ht="39.950000000000003" customHeight="1" x14ac:dyDescent="0.45">
      <c r="B2" s="197" t="s">
        <v>0</v>
      </c>
      <c r="C2" s="198"/>
      <c r="D2" s="198"/>
      <c r="E2" s="198"/>
      <c r="F2" s="198"/>
      <c r="G2" s="198"/>
      <c r="H2" s="198"/>
      <c r="I2" s="198"/>
      <c r="J2" s="198"/>
      <c r="K2" s="198"/>
      <c r="L2" s="199"/>
    </row>
    <row r="3" spans="2:44" ht="90" customHeight="1" thickBot="1" x14ac:dyDescent="0.3">
      <c r="B3" s="200" t="s">
        <v>431</v>
      </c>
      <c r="C3" s="201"/>
      <c r="D3" s="201"/>
      <c r="E3" s="201"/>
      <c r="F3" s="201"/>
      <c r="G3" s="201"/>
      <c r="H3" s="201"/>
      <c r="I3" s="201"/>
      <c r="J3" s="201"/>
      <c r="K3" s="201"/>
      <c r="L3" s="203"/>
    </row>
    <row r="4" spans="2:44" ht="16.5" customHeight="1" x14ac:dyDescent="0.25">
      <c r="B4" s="222" t="s">
        <v>258</v>
      </c>
      <c r="C4" s="224" t="s">
        <v>259</v>
      </c>
      <c r="D4" s="208" t="s">
        <v>260</v>
      </c>
      <c r="E4" s="226" t="s">
        <v>261</v>
      </c>
      <c r="F4" s="204" t="s">
        <v>262</v>
      </c>
      <c r="G4" s="206"/>
      <c r="H4" s="217" t="s">
        <v>263</v>
      </c>
      <c r="I4" s="220"/>
      <c r="J4" s="220"/>
      <c r="K4" s="220"/>
      <c r="L4" s="221"/>
    </row>
    <row r="5" spans="2:44" ht="33" customHeight="1" thickBot="1" x14ac:dyDescent="0.3">
      <c r="B5" s="223"/>
      <c r="C5" s="225"/>
      <c r="D5" s="209"/>
      <c r="E5" s="227"/>
      <c r="F5" s="9" t="s">
        <v>266</v>
      </c>
      <c r="G5" s="10" t="s">
        <v>267</v>
      </c>
      <c r="H5" s="10" t="s">
        <v>268</v>
      </c>
      <c r="I5" s="10" t="s">
        <v>269</v>
      </c>
      <c r="J5" s="12" t="s">
        <v>270</v>
      </c>
      <c r="K5" s="8" t="s">
        <v>271</v>
      </c>
      <c r="L5" s="179" t="s">
        <v>272</v>
      </c>
      <c r="O5" s="6" t="s">
        <v>276</v>
      </c>
      <c r="P5" s="6" t="s">
        <v>277</v>
      </c>
      <c r="AD5" s="17" t="s">
        <v>278</v>
      </c>
      <c r="AP5" s="6" t="s">
        <v>279</v>
      </c>
      <c r="AQ5" s="17" t="s">
        <v>280</v>
      </c>
    </row>
    <row r="6" spans="2:44" x14ac:dyDescent="0.25">
      <c r="B6" s="43" t="s">
        <v>44</v>
      </c>
      <c r="C6" s="44" t="s">
        <v>2</v>
      </c>
      <c r="D6" s="24"/>
      <c r="E6" s="174" t="s">
        <v>45</v>
      </c>
      <c r="F6" s="43">
        <v>36880</v>
      </c>
      <c r="G6" s="25">
        <v>36880</v>
      </c>
      <c r="H6" s="25"/>
      <c r="I6" s="25"/>
      <c r="J6" s="25"/>
      <c r="K6" s="169">
        <v>1</v>
      </c>
      <c r="L6" s="180" t="s">
        <v>23</v>
      </c>
      <c r="O6" s="41">
        <f>G6-F6</f>
        <v>0</v>
      </c>
      <c r="P6" s="41" t="str">
        <f>IF(O6=H6,"YES","NO")</f>
        <v>YES</v>
      </c>
      <c r="R6" s="17" t="s">
        <v>282</v>
      </c>
      <c r="Z6" s="17" t="e">
        <f>_xlfn.XLOOKUP(E6,$AD$62:$AD$79,$AG$62:$AG$79)</f>
        <v>#N/A</v>
      </c>
      <c r="AB6" s="17" t="e">
        <f>_xlfn.XLOOKUP(E6,$AQ$6:$AQ$114,$AP$6:$AP$114)</f>
        <v>#N/A</v>
      </c>
      <c r="AP6" s="17" t="s">
        <v>283</v>
      </c>
      <c r="AQ6" s="17" t="s">
        <v>284</v>
      </c>
      <c r="AR6" s="17" t="str">
        <f t="shared" ref="AR6:AR37" si="0">_xlfn.CONCAT(D6," | ",E6," | ","Start Ch ",F6," | ","Length ",H6)</f>
        <v xml:space="preserve"> | Repair road signage | Start Ch 36880 | Length </v>
      </c>
    </row>
    <row r="7" spans="2:44" x14ac:dyDescent="0.25">
      <c r="B7" s="43" t="s">
        <v>46</v>
      </c>
      <c r="C7" s="52" t="s">
        <v>2</v>
      </c>
      <c r="D7" s="25"/>
      <c r="E7" s="53" t="s">
        <v>27</v>
      </c>
      <c r="F7" s="43">
        <v>37605</v>
      </c>
      <c r="G7" s="25">
        <v>37655</v>
      </c>
      <c r="H7" s="25">
        <f>G7-F7</f>
        <v>50</v>
      </c>
      <c r="I7" s="25">
        <v>1.5</v>
      </c>
      <c r="J7" s="25">
        <v>0.05</v>
      </c>
      <c r="K7" s="169">
        <f>H7</f>
        <v>50</v>
      </c>
      <c r="L7" s="180" t="s">
        <v>4</v>
      </c>
      <c r="O7" s="41">
        <f>G7-F7</f>
        <v>50</v>
      </c>
      <c r="P7" s="41" t="str">
        <f>IF(O7=H7,"YES","NO")</f>
        <v>YES</v>
      </c>
      <c r="R7" s="17" t="s">
        <v>282</v>
      </c>
      <c r="Z7" s="17" t="e">
        <f>_xlfn.XLOOKUP(E7,$AD$62:$AD$79,$AG$62:$AG$79)</f>
        <v>#N/A</v>
      </c>
      <c r="AB7" s="17" t="e">
        <f>_xlfn.XLOOKUP(E7,$AQ$6:$AQ$114,$AP$6:$AP$114)</f>
        <v>#N/A</v>
      </c>
      <c r="AP7" s="17" t="s">
        <v>285</v>
      </c>
      <c r="AQ7" s="17" t="s">
        <v>286</v>
      </c>
      <c r="AR7" s="17" t="str">
        <f t="shared" si="0"/>
        <v xml:space="preserve"> | Heavy shoulder grading - incorporating 50mm of imported material | Start Ch 37605 | Length 50</v>
      </c>
    </row>
    <row r="8" spans="2:44" x14ac:dyDescent="0.25">
      <c r="B8" s="43" t="s">
        <v>48</v>
      </c>
      <c r="C8" s="52" t="s">
        <v>2</v>
      </c>
      <c r="D8" s="25"/>
      <c r="E8" s="53" t="s">
        <v>27</v>
      </c>
      <c r="F8" s="43">
        <v>40955</v>
      </c>
      <c r="G8" s="25">
        <v>41005</v>
      </c>
      <c r="H8" s="25">
        <f>G8-F8</f>
        <v>50</v>
      </c>
      <c r="I8" s="25">
        <v>1.5</v>
      </c>
      <c r="J8" s="25">
        <v>0.05</v>
      </c>
      <c r="K8" s="169">
        <f>H8</f>
        <v>50</v>
      </c>
      <c r="L8" s="180" t="s">
        <v>4</v>
      </c>
      <c r="O8" s="41">
        <f>G8-F8</f>
        <v>50</v>
      </c>
      <c r="P8" s="41" t="str">
        <f>IF(O8=H8,"YES","NO")</f>
        <v>YES</v>
      </c>
      <c r="R8" s="17" t="s">
        <v>286</v>
      </c>
      <c r="Z8" s="17" t="e">
        <f>_xlfn.XLOOKUP(E8,$AD$62:$AD$79,$AG$62:$AG$79)</f>
        <v>#N/A</v>
      </c>
      <c r="AB8" s="17" t="e">
        <f>_xlfn.XLOOKUP(E8,$AQ$6:$AQ$114,$AP$6:$AP$114)</f>
        <v>#N/A</v>
      </c>
      <c r="AP8" s="17" t="s">
        <v>287</v>
      </c>
      <c r="AQ8" s="17" t="s">
        <v>282</v>
      </c>
      <c r="AR8" s="17" t="str">
        <f t="shared" si="0"/>
        <v xml:space="preserve"> | Heavy shoulder grading - incorporating 50mm of imported material | Start Ch 40955 | Length 50</v>
      </c>
    </row>
    <row r="9" spans="2:44" ht="17.25" x14ac:dyDescent="0.25">
      <c r="B9" s="43" t="s">
        <v>49</v>
      </c>
      <c r="C9" s="52" t="s">
        <v>2</v>
      </c>
      <c r="D9" s="25"/>
      <c r="E9" s="176" t="s">
        <v>38</v>
      </c>
      <c r="F9" s="43">
        <v>40955</v>
      </c>
      <c r="G9" s="25">
        <v>40955</v>
      </c>
      <c r="H9" s="25"/>
      <c r="I9" s="25"/>
      <c r="J9" s="25"/>
      <c r="K9" s="169">
        <v>3</v>
      </c>
      <c r="L9" s="180" t="s">
        <v>23</v>
      </c>
      <c r="O9" s="41">
        <f>G9-F9</f>
        <v>0</v>
      </c>
      <c r="P9" s="41" t="str">
        <f>IF(O9=H9,"YES","NO")</f>
        <v>YES</v>
      </c>
      <c r="R9" s="17" t="s">
        <v>288</v>
      </c>
      <c r="Z9" s="17" t="e">
        <f>_xlfn.XLOOKUP(E9,$AD$62:$AD$79,$AG$62:$AG$79)</f>
        <v>#N/A</v>
      </c>
      <c r="AB9" s="17" t="e">
        <f>_xlfn.XLOOKUP(E9,$AQ$6:$AQ$114,$AP$6:$AP$114)</f>
        <v>#N/A</v>
      </c>
      <c r="AP9" s="17" t="s">
        <v>289</v>
      </c>
      <c r="AQ9" s="17" t="s">
        <v>288</v>
      </c>
      <c r="AR9" s="17" t="str">
        <f t="shared" si="0"/>
        <v xml:space="preserve"> | Replace guide posts or markers | Start Ch 40955 | Length </v>
      </c>
    </row>
    <row r="10" spans="2:44" x14ac:dyDescent="0.25">
      <c r="B10" s="43" t="s">
        <v>47</v>
      </c>
      <c r="C10" s="52" t="s">
        <v>2</v>
      </c>
      <c r="D10" s="25"/>
      <c r="E10" s="53" t="s">
        <v>13</v>
      </c>
      <c r="F10" s="43">
        <v>40975</v>
      </c>
      <c r="G10" s="25">
        <v>41015</v>
      </c>
      <c r="H10" s="25">
        <f t="shared" ref="H10:H16" si="1">G10-F10</f>
        <v>40</v>
      </c>
      <c r="I10" s="25">
        <v>1.5</v>
      </c>
      <c r="J10" s="25">
        <v>0.6</v>
      </c>
      <c r="K10" s="170">
        <f>H10*I10*J10</f>
        <v>36</v>
      </c>
      <c r="L10" s="180" t="s">
        <v>292</v>
      </c>
      <c r="AR10" s="17" t="str">
        <f t="shared" si="0"/>
        <v xml:space="preserve"> | Bulk fill - imported | Start Ch 40975 | Length 40</v>
      </c>
    </row>
    <row r="11" spans="2:44" ht="17.25" x14ac:dyDescent="0.25">
      <c r="B11" s="43" t="s">
        <v>50</v>
      </c>
      <c r="C11" s="52" t="s">
        <v>2</v>
      </c>
      <c r="D11" s="25"/>
      <c r="E11" s="53" t="s">
        <v>17</v>
      </c>
      <c r="F11" s="43">
        <v>41790</v>
      </c>
      <c r="G11" s="25">
        <v>41820</v>
      </c>
      <c r="H11" s="25">
        <f t="shared" si="1"/>
        <v>30</v>
      </c>
      <c r="I11" s="25">
        <v>2</v>
      </c>
      <c r="J11" s="25">
        <v>0.1</v>
      </c>
      <c r="K11" s="170">
        <f>H11*I11*J11</f>
        <v>6</v>
      </c>
      <c r="L11" s="180" t="s">
        <v>292</v>
      </c>
      <c r="AR11" s="17" t="str">
        <f t="shared" si="0"/>
        <v xml:space="preserve"> | Bulk excavate surplus material and remove from site | Start Ch 41790 | Length 30</v>
      </c>
    </row>
    <row r="12" spans="2:44" ht="17.25" x14ac:dyDescent="0.25">
      <c r="B12" s="43" t="s">
        <v>51</v>
      </c>
      <c r="C12" s="52" t="s">
        <v>2</v>
      </c>
      <c r="D12" s="25"/>
      <c r="E12" s="53" t="s">
        <v>27</v>
      </c>
      <c r="F12" s="43">
        <v>43355</v>
      </c>
      <c r="G12" s="25">
        <v>43445</v>
      </c>
      <c r="H12" s="25">
        <f t="shared" si="1"/>
        <v>90</v>
      </c>
      <c r="I12" s="25">
        <v>1.5</v>
      </c>
      <c r="J12" s="25">
        <v>0.05</v>
      </c>
      <c r="K12" s="169">
        <f>H12</f>
        <v>90</v>
      </c>
      <c r="L12" s="180" t="s">
        <v>4</v>
      </c>
      <c r="AR12" s="17" t="str">
        <f t="shared" si="0"/>
        <v xml:space="preserve"> | Heavy shoulder grading - incorporating 50mm of imported material | Start Ch 43355 | Length 90</v>
      </c>
    </row>
    <row r="13" spans="2:44" ht="17.25" x14ac:dyDescent="0.25">
      <c r="B13" s="43" t="s">
        <v>52</v>
      </c>
      <c r="C13" s="52" t="s">
        <v>2</v>
      </c>
      <c r="D13" s="25"/>
      <c r="E13" s="176" t="s">
        <v>40</v>
      </c>
      <c r="F13" s="43">
        <v>44860</v>
      </c>
      <c r="G13" s="25">
        <v>44862</v>
      </c>
      <c r="H13" s="25">
        <f t="shared" si="1"/>
        <v>2</v>
      </c>
      <c r="I13" s="25">
        <v>8</v>
      </c>
      <c r="J13" s="25">
        <v>0.3</v>
      </c>
      <c r="K13" s="169">
        <f>H13*I13*J13</f>
        <v>4.8</v>
      </c>
      <c r="L13" s="180" t="s">
        <v>292</v>
      </c>
      <c r="AR13" s="17" t="str">
        <f t="shared" si="0"/>
        <v xml:space="preserve"> | Rock protection | Start Ch 44860 | Length 2</v>
      </c>
    </row>
    <row r="14" spans="2:44" ht="17.25" x14ac:dyDescent="0.25">
      <c r="B14" s="43" t="s">
        <v>53</v>
      </c>
      <c r="C14" s="52" t="s">
        <v>2</v>
      </c>
      <c r="D14" s="25"/>
      <c r="E14" s="53" t="s">
        <v>54</v>
      </c>
      <c r="F14" s="43">
        <v>44865</v>
      </c>
      <c r="G14" s="25">
        <v>44867</v>
      </c>
      <c r="H14" s="25">
        <f t="shared" si="1"/>
        <v>2</v>
      </c>
      <c r="I14" s="25">
        <v>1</v>
      </c>
      <c r="J14" s="25">
        <v>0.5</v>
      </c>
      <c r="K14" s="169">
        <f>H14*I14*J14</f>
        <v>1</v>
      </c>
      <c r="L14" s="180" t="s">
        <v>292</v>
      </c>
      <c r="AR14" s="17" t="str">
        <f t="shared" si="0"/>
        <v xml:space="preserve"> | Clear mixed debris and remove from site | Start Ch 44865 | Length 2</v>
      </c>
    </row>
    <row r="15" spans="2:44" ht="17.25" x14ac:dyDescent="0.25">
      <c r="B15" s="43" t="s">
        <v>55</v>
      </c>
      <c r="C15" s="52" t="s">
        <v>2</v>
      </c>
      <c r="D15" s="25"/>
      <c r="E15" s="176" t="s">
        <v>34</v>
      </c>
      <c r="F15" s="43">
        <v>52455</v>
      </c>
      <c r="G15" s="25">
        <v>52605</v>
      </c>
      <c r="H15" s="25">
        <f t="shared" si="1"/>
        <v>150</v>
      </c>
      <c r="I15" s="25"/>
      <c r="J15" s="25"/>
      <c r="K15" s="169">
        <f>H15</f>
        <v>150</v>
      </c>
      <c r="L15" s="180" t="s">
        <v>4</v>
      </c>
      <c r="AR15" s="17" t="str">
        <f t="shared" si="0"/>
        <v xml:space="preserve"> | Reshape table drain (1 side) | Start Ch 52455 | Length 150</v>
      </c>
    </row>
    <row r="16" spans="2:44" x14ac:dyDescent="0.25">
      <c r="B16" s="43" t="s">
        <v>56</v>
      </c>
      <c r="C16" s="52" t="s">
        <v>2</v>
      </c>
      <c r="D16" s="25"/>
      <c r="E16" s="53" t="s">
        <v>17</v>
      </c>
      <c r="F16" s="43">
        <v>52505</v>
      </c>
      <c r="G16" s="25">
        <v>52555</v>
      </c>
      <c r="H16" s="25">
        <f t="shared" si="1"/>
        <v>50</v>
      </c>
      <c r="I16" s="25">
        <v>6</v>
      </c>
      <c r="J16" s="25">
        <v>0.3</v>
      </c>
      <c r="K16" s="170">
        <f>H16*I16*J16</f>
        <v>90</v>
      </c>
      <c r="L16" s="180" t="s">
        <v>292</v>
      </c>
      <c r="AR16" s="17" t="str">
        <f t="shared" si="0"/>
        <v xml:space="preserve"> | Bulk excavate surplus material and remove from site | Start Ch 52505 | Length 50</v>
      </c>
    </row>
    <row r="17" spans="2:44" x14ac:dyDescent="0.25">
      <c r="B17" s="43" t="s">
        <v>57</v>
      </c>
      <c r="C17" s="52" t="s">
        <v>2</v>
      </c>
      <c r="D17" s="25"/>
      <c r="E17" s="176" t="s">
        <v>38</v>
      </c>
      <c r="F17" s="43">
        <v>53860</v>
      </c>
      <c r="G17" s="25">
        <v>53860</v>
      </c>
      <c r="H17" s="25"/>
      <c r="I17" s="25"/>
      <c r="J17" s="25"/>
      <c r="K17" s="169">
        <v>1</v>
      </c>
      <c r="L17" s="180" t="s">
        <v>23</v>
      </c>
      <c r="AR17" s="17" t="str">
        <f t="shared" si="0"/>
        <v xml:space="preserve"> | Replace guide posts or markers | Start Ch 53860 | Length </v>
      </c>
    </row>
    <row r="18" spans="2:44" ht="17.25" x14ac:dyDescent="0.25">
      <c r="B18" s="43" t="s">
        <v>58</v>
      </c>
      <c r="C18" s="52" t="s">
        <v>2</v>
      </c>
      <c r="D18" s="25"/>
      <c r="E18" s="53" t="s">
        <v>27</v>
      </c>
      <c r="F18" s="43">
        <v>55405</v>
      </c>
      <c r="G18" s="25">
        <v>55475</v>
      </c>
      <c r="H18" s="25">
        <f t="shared" ref="H18:H28" si="2">G18-F18</f>
        <v>70</v>
      </c>
      <c r="I18" s="25">
        <v>1.5</v>
      </c>
      <c r="J18" s="25">
        <v>0.05</v>
      </c>
      <c r="K18" s="169">
        <f>H18</f>
        <v>70</v>
      </c>
      <c r="L18" s="180" t="s">
        <v>4</v>
      </c>
      <c r="AR18" s="17" t="str">
        <f t="shared" si="0"/>
        <v xml:space="preserve"> | Heavy shoulder grading - incorporating 50mm of imported material | Start Ch 55405 | Length 70</v>
      </c>
    </row>
    <row r="19" spans="2:44" x14ac:dyDescent="0.25">
      <c r="B19" s="43" t="s">
        <v>59</v>
      </c>
      <c r="C19" s="52" t="s">
        <v>2</v>
      </c>
      <c r="D19" s="25"/>
      <c r="E19" s="53" t="s">
        <v>13</v>
      </c>
      <c r="F19" s="43">
        <v>55435</v>
      </c>
      <c r="G19" s="25">
        <v>55465</v>
      </c>
      <c r="H19" s="25">
        <f t="shared" si="2"/>
        <v>30</v>
      </c>
      <c r="I19" s="25">
        <v>3</v>
      </c>
      <c r="J19" s="25">
        <v>0.2</v>
      </c>
      <c r="K19" s="170">
        <f>H19*I19*J19</f>
        <v>18</v>
      </c>
      <c r="L19" s="180" t="s">
        <v>292</v>
      </c>
      <c r="AR19" s="17" t="str">
        <f t="shared" si="0"/>
        <v xml:space="preserve"> | Bulk fill - imported | Start Ch 55435 | Length 30</v>
      </c>
    </row>
    <row r="20" spans="2:44" x14ac:dyDescent="0.25">
      <c r="B20" s="43" t="s">
        <v>60</v>
      </c>
      <c r="C20" s="52" t="s">
        <v>2</v>
      </c>
      <c r="D20" s="25"/>
      <c r="E20" s="53" t="s">
        <v>17</v>
      </c>
      <c r="F20" s="43">
        <v>57250</v>
      </c>
      <c r="G20" s="25">
        <v>57310</v>
      </c>
      <c r="H20" s="25">
        <f t="shared" si="2"/>
        <v>60</v>
      </c>
      <c r="I20" s="25">
        <v>5</v>
      </c>
      <c r="J20" s="25">
        <v>0.3</v>
      </c>
      <c r="K20" s="170">
        <f>H20*I20*J20</f>
        <v>90</v>
      </c>
      <c r="L20" s="180" t="s">
        <v>292</v>
      </c>
      <c r="AR20" s="17" t="str">
        <f t="shared" si="0"/>
        <v xml:space="preserve"> | Bulk excavate surplus material and remove from site | Start Ch 57250 | Length 60</v>
      </c>
    </row>
    <row r="21" spans="2:44" x14ac:dyDescent="0.25">
      <c r="B21" s="43" t="s">
        <v>61</v>
      </c>
      <c r="C21" s="52" t="s">
        <v>2</v>
      </c>
      <c r="D21" s="25"/>
      <c r="E21" s="176" t="s">
        <v>40</v>
      </c>
      <c r="F21" s="43">
        <v>57945</v>
      </c>
      <c r="G21" s="25">
        <v>57955</v>
      </c>
      <c r="H21" s="25">
        <f t="shared" si="2"/>
        <v>10</v>
      </c>
      <c r="I21" s="25">
        <v>2</v>
      </c>
      <c r="J21" s="25">
        <v>1.2</v>
      </c>
      <c r="K21" s="169">
        <f>H21*I21*J21</f>
        <v>24</v>
      </c>
      <c r="L21" s="180" t="s">
        <v>292</v>
      </c>
      <c r="AR21" s="17" t="str">
        <f t="shared" si="0"/>
        <v xml:space="preserve"> | Rock protection | Start Ch 57945 | Length 10</v>
      </c>
    </row>
    <row r="22" spans="2:44" ht="17.25" x14ac:dyDescent="0.25">
      <c r="B22" s="43" t="s">
        <v>62</v>
      </c>
      <c r="C22" s="52" t="s">
        <v>2</v>
      </c>
      <c r="D22" s="25"/>
      <c r="E22" s="53" t="s">
        <v>27</v>
      </c>
      <c r="F22" s="43">
        <v>57945</v>
      </c>
      <c r="G22" s="25">
        <v>57995</v>
      </c>
      <c r="H22" s="25">
        <f t="shared" si="2"/>
        <v>50</v>
      </c>
      <c r="I22" s="25">
        <v>1.5</v>
      </c>
      <c r="J22" s="25">
        <v>0.05</v>
      </c>
      <c r="K22" s="169">
        <f>H22</f>
        <v>50</v>
      </c>
      <c r="L22" s="180" t="s">
        <v>4</v>
      </c>
      <c r="AR22" s="17" t="str">
        <f t="shared" si="0"/>
        <v xml:space="preserve"> | Heavy shoulder grading - incorporating 50mm of imported material | Start Ch 57945 | Length 50</v>
      </c>
    </row>
    <row r="23" spans="2:44" ht="17.25" x14ac:dyDescent="0.25">
      <c r="B23" s="43" t="s">
        <v>63</v>
      </c>
      <c r="C23" s="52" t="s">
        <v>2</v>
      </c>
      <c r="D23" s="25"/>
      <c r="E23" s="53" t="s">
        <v>13</v>
      </c>
      <c r="F23" s="43">
        <v>57955</v>
      </c>
      <c r="G23" s="25">
        <v>57995</v>
      </c>
      <c r="H23" s="25">
        <f t="shared" si="2"/>
        <v>40</v>
      </c>
      <c r="I23" s="25">
        <v>4</v>
      </c>
      <c r="J23" s="25">
        <v>0.4</v>
      </c>
      <c r="K23" s="170">
        <f>H23*I23*J23</f>
        <v>64</v>
      </c>
      <c r="L23" s="180" t="s">
        <v>292</v>
      </c>
      <c r="AR23" s="17" t="str">
        <f t="shared" si="0"/>
        <v xml:space="preserve"> | Bulk fill - imported | Start Ch 57955 | Length 40</v>
      </c>
    </row>
    <row r="24" spans="2:44" x14ac:dyDescent="0.25">
      <c r="B24" s="43" t="s">
        <v>64</v>
      </c>
      <c r="C24" s="52" t="s">
        <v>2</v>
      </c>
      <c r="D24" s="25"/>
      <c r="E24" s="53" t="s">
        <v>27</v>
      </c>
      <c r="F24" s="43">
        <v>60850</v>
      </c>
      <c r="G24" s="25">
        <v>60900</v>
      </c>
      <c r="H24" s="25">
        <f t="shared" si="2"/>
        <v>50</v>
      </c>
      <c r="I24" s="25">
        <v>1.5</v>
      </c>
      <c r="J24" s="25">
        <v>0.05</v>
      </c>
      <c r="K24" s="169">
        <f>H24</f>
        <v>50</v>
      </c>
      <c r="L24" s="180" t="s">
        <v>4</v>
      </c>
      <c r="AR24" s="17" t="str">
        <f t="shared" si="0"/>
        <v xml:space="preserve"> | Heavy shoulder grading - incorporating 50mm of imported material | Start Ch 60850 | Length 50</v>
      </c>
    </row>
    <row r="25" spans="2:44" x14ac:dyDescent="0.25">
      <c r="B25" s="43" t="s">
        <v>65</v>
      </c>
      <c r="C25" s="52" t="s">
        <v>2</v>
      </c>
      <c r="D25" s="25"/>
      <c r="E25" s="53" t="s">
        <v>20</v>
      </c>
      <c r="F25" s="43">
        <v>60890</v>
      </c>
      <c r="G25" s="25">
        <v>60900</v>
      </c>
      <c r="H25" s="25">
        <f t="shared" si="2"/>
        <v>10</v>
      </c>
      <c r="I25" s="25">
        <v>1</v>
      </c>
      <c r="J25" s="25">
        <v>0.15</v>
      </c>
      <c r="K25" s="169">
        <f>H25*I25</f>
        <v>10</v>
      </c>
      <c r="L25" s="180" t="s">
        <v>429</v>
      </c>
      <c r="AR25" s="17" t="str">
        <f t="shared" si="0"/>
        <v xml:space="preserve"> | Patch repair - patch local unbound pavement failure (&lt;20m2). Includes 2 coat bitumen seal | Start Ch 60890 | Length 10</v>
      </c>
    </row>
    <row r="26" spans="2:44" ht="17.25" x14ac:dyDescent="0.25">
      <c r="B26" s="43" t="s">
        <v>66</v>
      </c>
      <c r="C26" s="52" t="s">
        <v>2</v>
      </c>
      <c r="D26" s="25"/>
      <c r="E26" s="53" t="s">
        <v>27</v>
      </c>
      <c r="F26" s="43">
        <v>60920</v>
      </c>
      <c r="G26" s="25">
        <v>61000</v>
      </c>
      <c r="H26" s="25">
        <f t="shared" si="2"/>
        <v>80</v>
      </c>
      <c r="I26" s="25">
        <v>1.5</v>
      </c>
      <c r="J26" s="25">
        <v>0.05</v>
      </c>
      <c r="K26" s="169">
        <f>H26</f>
        <v>80</v>
      </c>
      <c r="L26" s="180" t="s">
        <v>4</v>
      </c>
      <c r="AR26" s="17" t="str">
        <f t="shared" si="0"/>
        <v xml:space="preserve"> | Heavy shoulder grading - incorporating 50mm of imported material | Start Ch 60920 | Length 80</v>
      </c>
    </row>
    <row r="27" spans="2:44" x14ac:dyDescent="0.25">
      <c r="B27" s="43" t="s">
        <v>67</v>
      </c>
      <c r="C27" s="52" t="s">
        <v>2</v>
      </c>
      <c r="D27" s="25"/>
      <c r="E27" s="53" t="s">
        <v>54</v>
      </c>
      <c r="F27" s="43">
        <v>60965</v>
      </c>
      <c r="G27" s="25">
        <v>60970</v>
      </c>
      <c r="H27" s="25">
        <f t="shared" si="2"/>
        <v>5</v>
      </c>
      <c r="I27" s="25">
        <v>1</v>
      </c>
      <c r="J27" s="25">
        <v>1.2</v>
      </c>
      <c r="K27" s="169">
        <f>H27*I27*J27</f>
        <v>6</v>
      </c>
      <c r="L27" s="180" t="s">
        <v>292</v>
      </c>
      <c r="AR27" s="17" t="str">
        <f t="shared" si="0"/>
        <v xml:space="preserve"> | Clear mixed debris and remove from site | Start Ch 60965 | Length 5</v>
      </c>
    </row>
    <row r="28" spans="2:44" ht="17.25" x14ac:dyDescent="0.25">
      <c r="B28" s="43" t="s">
        <v>68</v>
      </c>
      <c r="C28" s="52" t="s">
        <v>2</v>
      </c>
      <c r="D28" s="25"/>
      <c r="E28" s="53" t="s">
        <v>54</v>
      </c>
      <c r="F28" s="43">
        <v>61085</v>
      </c>
      <c r="G28" s="25">
        <v>61095</v>
      </c>
      <c r="H28" s="25">
        <f t="shared" si="2"/>
        <v>10</v>
      </c>
      <c r="I28" s="25">
        <v>1</v>
      </c>
      <c r="J28" s="168">
        <v>0.1</v>
      </c>
      <c r="K28" s="169">
        <f>H28*I28*J28</f>
        <v>1</v>
      </c>
      <c r="L28" s="180" t="s">
        <v>292</v>
      </c>
      <c r="AR28" s="17" t="str">
        <f t="shared" si="0"/>
        <v xml:space="preserve"> | Clear mixed debris and remove from site | Start Ch 61085 | Length 10</v>
      </c>
    </row>
    <row r="29" spans="2:44" x14ac:dyDescent="0.25">
      <c r="B29" s="43" t="s">
        <v>70</v>
      </c>
      <c r="C29" s="52" t="s">
        <v>2</v>
      </c>
      <c r="D29" s="25"/>
      <c r="E29" s="176" t="s">
        <v>38</v>
      </c>
      <c r="F29" s="43">
        <v>61095</v>
      </c>
      <c r="G29" s="25">
        <v>61095</v>
      </c>
      <c r="H29" s="25"/>
      <c r="I29" s="25"/>
      <c r="J29" s="25"/>
      <c r="K29" s="169">
        <v>1</v>
      </c>
      <c r="L29" s="180" t="s">
        <v>23</v>
      </c>
      <c r="AR29" s="17" t="str">
        <f t="shared" si="0"/>
        <v xml:space="preserve"> | Replace guide posts or markers | Start Ch 61095 | Length </v>
      </c>
    </row>
    <row r="30" spans="2:44" ht="17.25" x14ac:dyDescent="0.25">
      <c r="B30" s="43" t="s">
        <v>69</v>
      </c>
      <c r="C30" s="52" t="s">
        <v>2</v>
      </c>
      <c r="D30" s="25"/>
      <c r="E30" s="53" t="s">
        <v>13</v>
      </c>
      <c r="F30" s="43">
        <v>61100</v>
      </c>
      <c r="G30" s="25">
        <v>61105</v>
      </c>
      <c r="H30" s="25">
        <f>G30-F30</f>
        <v>5</v>
      </c>
      <c r="I30" s="25">
        <v>1</v>
      </c>
      <c r="J30" s="25">
        <v>0.5</v>
      </c>
      <c r="K30" s="170">
        <f>H30*I30*J30</f>
        <v>2.5</v>
      </c>
      <c r="L30" s="180" t="s">
        <v>292</v>
      </c>
      <c r="AR30" s="17" t="str">
        <f t="shared" si="0"/>
        <v xml:space="preserve"> | Bulk fill - imported | Start Ch 61100 | Length 5</v>
      </c>
    </row>
    <row r="31" spans="2:44" x14ac:dyDescent="0.25">
      <c r="B31" s="43" t="s">
        <v>71</v>
      </c>
      <c r="C31" s="52" t="s">
        <v>2</v>
      </c>
      <c r="D31" s="25"/>
      <c r="E31" s="53" t="s">
        <v>27</v>
      </c>
      <c r="F31" s="43">
        <v>61395</v>
      </c>
      <c r="G31" s="25">
        <v>61445</v>
      </c>
      <c r="H31" s="25">
        <f>G31-F31</f>
        <v>50</v>
      </c>
      <c r="I31" s="25">
        <v>1.5</v>
      </c>
      <c r="J31" s="25">
        <v>0.05</v>
      </c>
      <c r="K31" s="169">
        <f>H31</f>
        <v>50</v>
      </c>
      <c r="L31" s="180" t="s">
        <v>4</v>
      </c>
      <c r="AR31" s="17" t="str">
        <f t="shared" si="0"/>
        <v xml:space="preserve"> | Heavy shoulder grading - incorporating 50mm of imported material | Start Ch 61395 | Length 50</v>
      </c>
    </row>
    <row r="32" spans="2:44" ht="17.25" x14ac:dyDescent="0.25">
      <c r="B32" s="43" t="s">
        <v>72</v>
      </c>
      <c r="C32" s="52" t="s">
        <v>2</v>
      </c>
      <c r="D32" s="25"/>
      <c r="E32" s="53" t="s">
        <v>13</v>
      </c>
      <c r="F32" s="43">
        <v>61640</v>
      </c>
      <c r="G32" s="25">
        <v>61670</v>
      </c>
      <c r="H32" s="25">
        <f>G32-F32</f>
        <v>30</v>
      </c>
      <c r="I32" s="25">
        <v>1.5</v>
      </c>
      <c r="J32" s="25">
        <v>0.2</v>
      </c>
      <c r="K32" s="170">
        <f>H32*I32*J32</f>
        <v>9</v>
      </c>
      <c r="L32" s="180" t="s">
        <v>292</v>
      </c>
      <c r="AR32" s="17" t="str">
        <f t="shared" si="0"/>
        <v xml:space="preserve"> | Bulk fill - imported | Start Ch 61640 | Length 30</v>
      </c>
    </row>
    <row r="33" spans="2:44" x14ac:dyDescent="0.25">
      <c r="B33" s="43" t="s">
        <v>73</v>
      </c>
      <c r="C33" s="52" t="s">
        <v>2</v>
      </c>
      <c r="D33" s="25"/>
      <c r="E33" s="53" t="s">
        <v>27</v>
      </c>
      <c r="F33" s="43">
        <v>62605</v>
      </c>
      <c r="G33" s="25">
        <v>62655</v>
      </c>
      <c r="H33" s="25">
        <f>G33-F33</f>
        <v>50</v>
      </c>
      <c r="I33" s="25">
        <v>1.5</v>
      </c>
      <c r="J33" s="25">
        <v>0.05</v>
      </c>
      <c r="K33" s="169">
        <f>H33</f>
        <v>50</v>
      </c>
      <c r="L33" s="180" t="s">
        <v>4</v>
      </c>
      <c r="AR33" s="17" t="str">
        <f t="shared" si="0"/>
        <v xml:space="preserve"> | Heavy shoulder grading - incorporating 50mm of imported material | Start Ch 62605 | Length 50</v>
      </c>
    </row>
    <row r="34" spans="2:44" x14ac:dyDescent="0.25">
      <c r="B34" s="43" t="s">
        <v>74</v>
      </c>
      <c r="C34" s="52" t="s">
        <v>2</v>
      </c>
      <c r="D34" s="25"/>
      <c r="E34" s="176" t="s">
        <v>38</v>
      </c>
      <c r="F34" s="43">
        <v>62605</v>
      </c>
      <c r="G34" s="25">
        <v>62605</v>
      </c>
      <c r="H34" s="25"/>
      <c r="I34" s="25"/>
      <c r="J34" s="25"/>
      <c r="K34" s="169">
        <v>1</v>
      </c>
      <c r="L34" s="180" t="s">
        <v>23</v>
      </c>
      <c r="AR34" s="17" t="str">
        <f t="shared" si="0"/>
        <v xml:space="preserve"> | Replace guide posts or markers | Start Ch 62605 | Length </v>
      </c>
    </row>
    <row r="35" spans="2:44" x14ac:dyDescent="0.25">
      <c r="B35" s="43" t="s">
        <v>75</v>
      </c>
      <c r="C35" s="52" t="s">
        <v>2</v>
      </c>
      <c r="D35" s="25"/>
      <c r="E35" s="53" t="s">
        <v>27</v>
      </c>
      <c r="F35" s="43">
        <v>63390</v>
      </c>
      <c r="G35" s="25">
        <v>63460</v>
      </c>
      <c r="H35" s="25">
        <f t="shared" ref="H35:H43" si="3">G35-F35</f>
        <v>70</v>
      </c>
      <c r="I35" s="25">
        <v>1.5</v>
      </c>
      <c r="J35" s="25">
        <v>0.05</v>
      </c>
      <c r="K35" s="169">
        <f>H35</f>
        <v>70</v>
      </c>
      <c r="L35" s="180" t="s">
        <v>4</v>
      </c>
      <c r="AR35" s="17" t="str">
        <f t="shared" si="0"/>
        <v xml:space="preserve"> | Heavy shoulder grading - incorporating 50mm of imported material | Start Ch 63390 | Length 70</v>
      </c>
    </row>
    <row r="36" spans="2:44" ht="17.25" x14ac:dyDescent="0.25">
      <c r="B36" s="43" t="s">
        <v>76</v>
      </c>
      <c r="C36" s="52" t="s">
        <v>2</v>
      </c>
      <c r="D36" s="25"/>
      <c r="E36" s="53" t="s">
        <v>13</v>
      </c>
      <c r="F36" s="43">
        <v>64015</v>
      </c>
      <c r="G36" s="25">
        <v>64075</v>
      </c>
      <c r="H36" s="25">
        <f t="shared" si="3"/>
        <v>60</v>
      </c>
      <c r="I36" s="25">
        <v>3</v>
      </c>
      <c r="J36" s="25">
        <v>0.5</v>
      </c>
      <c r="K36" s="170">
        <f>H36*I36*J36</f>
        <v>90</v>
      </c>
      <c r="L36" s="180" t="s">
        <v>292</v>
      </c>
      <c r="AR36" s="17" t="str">
        <f t="shared" si="0"/>
        <v xml:space="preserve"> | Bulk fill - imported | Start Ch 64015 | Length 60</v>
      </c>
    </row>
    <row r="37" spans="2:44" ht="17.25" x14ac:dyDescent="0.25">
      <c r="B37" s="43" t="s">
        <v>77</v>
      </c>
      <c r="C37" s="52" t="s">
        <v>2</v>
      </c>
      <c r="D37" s="25"/>
      <c r="E37" s="176" t="s">
        <v>40</v>
      </c>
      <c r="F37" s="43">
        <v>64015</v>
      </c>
      <c r="G37" s="25">
        <v>64075</v>
      </c>
      <c r="H37" s="25">
        <f t="shared" si="3"/>
        <v>60</v>
      </c>
      <c r="I37" s="25">
        <v>3</v>
      </c>
      <c r="J37" s="25">
        <v>0.3</v>
      </c>
      <c r="K37" s="169">
        <f>H37*I37*J37</f>
        <v>54</v>
      </c>
      <c r="L37" s="180" t="s">
        <v>292</v>
      </c>
      <c r="AR37" s="17" t="str">
        <f t="shared" si="0"/>
        <v xml:space="preserve"> | Rock protection | Start Ch 64015 | Length 60</v>
      </c>
    </row>
    <row r="38" spans="2:44" x14ac:dyDescent="0.25">
      <c r="B38" s="43" t="s">
        <v>78</v>
      </c>
      <c r="C38" s="52" t="s">
        <v>2</v>
      </c>
      <c r="D38" s="25"/>
      <c r="E38" s="176" t="s">
        <v>34</v>
      </c>
      <c r="F38" s="43">
        <v>64600</v>
      </c>
      <c r="G38" s="25">
        <v>64680</v>
      </c>
      <c r="H38" s="25">
        <f t="shared" si="3"/>
        <v>80</v>
      </c>
      <c r="I38" s="25"/>
      <c r="J38" s="25"/>
      <c r="K38" s="169">
        <f>H38</f>
        <v>80</v>
      </c>
      <c r="L38" s="180" t="s">
        <v>4</v>
      </c>
      <c r="AR38" s="17" t="str">
        <f t="shared" ref="AR38:AR69" si="4">_xlfn.CONCAT(D38," | ",E38," | ","Start Ch ",F38," | ","Length ",H38)</f>
        <v xml:space="preserve"> | Reshape table drain (1 side) | Start Ch 64600 | Length 80</v>
      </c>
    </row>
    <row r="39" spans="2:44" x14ac:dyDescent="0.25">
      <c r="B39" s="43" t="s">
        <v>79</v>
      </c>
      <c r="C39" s="52" t="s">
        <v>2</v>
      </c>
      <c r="D39" s="25"/>
      <c r="E39" s="53" t="s">
        <v>27</v>
      </c>
      <c r="F39" s="43">
        <v>64635</v>
      </c>
      <c r="G39" s="25">
        <v>64695</v>
      </c>
      <c r="H39" s="25">
        <f t="shared" si="3"/>
        <v>60</v>
      </c>
      <c r="I39" s="25">
        <v>1.5</v>
      </c>
      <c r="J39" s="25">
        <v>0.05</v>
      </c>
      <c r="K39" s="169">
        <f>H39</f>
        <v>60</v>
      </c>
      <c r="L39" s="180" t="s">
        <v>4</v>
      </c>
      <c r="AR39" s="17" t="str">
        <f t="shared" si="4"/>
        <v xml:space="preserve"> | Heavy shoulder grading - incorporating 50mm of imported material | Start Ch 64635 | Length 60</v>
      </c>
    </row>
    <row r="40" spans="2:44" ht="17.25" x14ac:dyDescent="0.25">
      <c r="B40" s="43" t="s">
        <v>80</v>
      </c>
      <c r="C40" s="52" t="s">
        <v>2</v>
      </c>
      <c r="D40" s="25"/>
      <c r="E40" s="53" t="s">
        <v>20</v>
      </c>
      <c r="F40" s="43">
        <v>64635</v>
      </c>
      <c r="G40" s="25">
        <v>64645</v>
      </c>
      <c r="H40" s="25">
        <f t="shared" si="3"/>
        <v>10</v>
      </c>
      <c r="I40" s="25">
        <v>1</v>
      </c>
      <c r="J40" s="25">
        <v>0.15</v>
      </c>
      <c r="K40" s="169">
        <f>H40*I40</f>
        <v>10</v>
      </c>
      <c r="L40" s="180" t="s">
        <v>429</v>
      </c>
      <c r="AR40" s="17" t="str">
        <f t="shared" si="4"/>
        <v xml:space="preserve"> | Patch repair - patch local unbound pavement failure (&lt;20m2). Includes 2 coat bitumen seal | Start Ch 64635 | Length 10</v>
      </c>
    </row>
    <row r="41" spans="2:44" ht="17.25" x14ac:dyDescent="0.25">
      <c r="B41" s="43" t="s">
        <v>81</v>
      </c>
      <c r="C41" s="52" t="s">
        <v>2</v>
      </c>
      <c r="D41" s="25"/>
      <c r="E41" s="53" t="s">
        <v>13</v>
      </c>
      <c r="F41" s="43">
        <v>64645</v>
      </c>
      <c r="G41" s="25">
        <v>64695</v>
      </c>
      <c r="H41" s="25">
        <f t="shared" si="3"/>
        <v>50</v>
      </c>
      <c r="I41" s="25">
        <v>1.5</v>
      </c>
      <c r="J41" s="25">
        <v>0.3</v>
      </c>
      <c r="K41" s="170">
        <f>H41*I41*J41</f>
        <v>22.5</v>
      </c>
      <c r="L41" s="180" t="s">
        <v>292</v>
      </c>
      <c r="AR41" s="17" t="str">
        <f t="shared" si="4"/>
        <v xml:space="preserve"> | Bulk fill - imported | Start Ch 64645 | Length 50</v>
      </c>
    </row>
    <row r="42" spans="2:44" x14ac:dyDescent="0.25">
      <c r="B42" s="43" t="s">
        <v>82</v>
      </c>
      <c r="C42" s="52" t="s">
        <v>2</v>
      </c>
      <c r="D42" s="25"/>
      <c r="E42" s="53" t="s">
        <v>6</v>
      </c>
      <c r="F42" s="43">
        <v>74685</v>
      </c>
      <c r="G42" s="25">
        <v>74715</v>
      </c>
      <c r="H42" s="25">
        <f t="shared" si="3"/>
        <v>30</v>
      </c>
      <c r="I42" s="25">
        <v>2</v>
      </c>
      <c r="J42" s="25"/>
      <c r="K42" s="169">
        <f>H42*I42</f>
        <v>60</v>
      </c>
      <c r="L42" s="180" t="s">
        <v>7</v>
      </c>
      <c r="AR42" s="17" t="str">
        <f t="shared" si="4"/>
        <v xml:space="preserve"> | Bitumen spray seal, 2-coat | Start Ch 74685 | Length 30</v>
      </c>
    </row>
    <row r="43" spans="2:44" ht="17.25" x14ac:dyDescent="0.25">
      <c r="B43" s="43" t="s">
        <v>83</v>
      </c>
      <c r="C43" s="52" t="s">
        <v>2</v>
      </c>
      <c r="D43" s="25"/>
      <c r="E43" s="53" t="s">
        <v>31</v>
      </c>
      <c r="F43" s="43">
        <v>74685</v>
      </c>
      <c r="G43" s="25">
        <v>74715</v>
      </c>
      <c r="H43" s="25">
        <f t="shared" si="3"/>
        <v>30</v>
      </c>
      <c r="I43" s="25">
        <v>2</v>
      </c>
      <c r="J43" s="25">
        <v>0.05</v>
      </c>
      <c r="K43" s="169">
        <f>H43*I43</f>
        <v>60</v>
      </c>
      <c r="L43" s="180" t="s">
        <v>429</v>
      </c>
      <c r="AR43" s="17" t="str">
        <f t="shared" si="4"/>
        <v xml:space="preserve"> | In-situ stabilisation - including 50mm corrector. Excludes seal | Start Ch 74685 | Length 30</v>
      </c>
    </row>
    <row r="44" spans="2:44" x14ac:dyDescent="0.25">
      <c r="B44" s="43" t="s">
        <v>84</v>
      </c>
      <c r="C44" s="52" t="s">
        <v>2</v>
      </c>
      <c r="D44" s="25"/>
      <c r="E44" s="176" t="s">
        <v>38</v>
      </c>
      <c r="F44" s="43">
        <v>75295</v>
      </c>
      <c r="G44" s="25">
        <v>75295</v>
      </c>
      <c r="H44" s="25"/>
      <c r="I44" s="25"/>
      <c r="J44" s="25"/>
      <c r="K44" s="169">
        <v>1</v>
      </c>
      <c r="L44" s="180" t="s">
        <v>23</v>
      </c>
      <c r="AR44" s="17" t="str">
        <f t="shared" si="4"/>
        <v xml:space="preserve"> | Replace guide posts or markers | Start Ch 75295 | Length </v>
      </c>
    </row>
    <row r="45" spans="2:44" ht="17.25" x14ac:dyDescent="0.25">
      <c r="B45" s="43" t="s">
        <v>85</v>
      </c>
      <c r="C45" s="52" t="s">
        <v>2</v>
      </c>
      <c r="D45" s="25"/>
      <c r="E45" s="53" t="s">
        <v>20</v>
      </c>
      <c r="F45" s="43">
        <v>75410</v>
      </c>
      <c r="G45" s="25">
        <v>75450</v>
      </c>
      <c r="H45" s="25">
        <f>G45-F45</f>
        <v>40</v>
      </c>
      <c r="I45" s="25">
        <v>1.5</v>
      </c>
      <c r="J45" s="25">
        <v>0.15</v>
      </c>
      <c r="K45" s="169">
        <f>H45*I45</f>
        <v>60</v>
      </c>
      <c r="L45" s="180" t="s">
        <v>429</v>
      </c>
      <c r="AR45" s="17" t="str">
        <f t="shared" si="4"/>
        <v xml:space="preserve"> | Patch repair - patch local unbound pavement failure (&lt;20m2). Includes 2 coat bitumen seal | Start Ch 75410 | Length 40</v>
      </c>
    </row>
    <row r="46" spans="2:44" x14ac:dyDescent="0.25">
      <c r="B46" s="43" t="s">
        <v>86</v>
      </c>
      <c r="C46" s="52" t="s">
        <v>2</v>
      </c>
      <c r="D46" s="25"/>
      <c r="E46" s="176" t="s">
        <v>38</v>
      </c>
      <c r="F46" s="43">
        <v>75425</v>
      </c>
      <c r="G46" s="25">
        <v>75425</v>
      </c>
      <c r="H46" s="25"/>
      <c r="I46" s="25"/>
      <c r="J46" s="25"/>
      <c r="K46" s="169">
        <v>1</v>
      </c>
      <c r="L46" s="180" t="s">
        <v>23</v>
      </c>
      <c r="AR46" s="17" t="str">
        <f t="shared" si="4"/>
        <v xml:space="preserve"> | Replace guide posts or markers | Start Ch 75425 | Length </v>
      </c>
    </row>
    <row r="47" spans="2:44" x14ac:dyDescent="0.25">
      <c r="B47" s="43" t="s">
        <v>87</v>
      </c>
      <c r="C47" s="52" t="s">
        <v>2</v>
      </c>
      <c r="D47" s="25"/>
      <c r="E47" s="53" t="s">
        <v>6</v>
      </c>
      <c r="F47" s="43">
        <v>75535</v>
      </c>
      <c r="G47" s="25">
        <v>75640</v>
      </c>
      <c r="H47" s="25">
        <f>G47-F47</f>
        <v>105</v>
      </c>
      <c r="I47" s="25">
        <v>1.5</v>
      </c>
      <c r="J47" s="25"/>
      <c r="K47" s="169">
        <f>H47*I47</f>
        <v>157.5</v>
      </c>
      <c r="L47" s="180" t="s">
        <v>7</v>
      </c>
      <c r="AR47" s="17" t="str">
        <f t="shared" si="4"/>
        <v xml:space="preserve"> | Bitumen spray seal, 2-coat | Start Ch 75535 | Length 105</v>
      </c>
    </row>
    <row r="48" spans="2:44" ht="17.25" x14ac:dyDescent="0.25">
      <c r="B48" s="43" t="s">
        <v>88</v>
      </c>
      <c r="C48" s="52" t="s">
        <v>2</v>
      </c>
      <c r="D48" s="25"/>
      <c r="E48" s="53" t="s">
        <v>31</v>
      </c>
      <c r="F48" s="43">
        <v>75535</v>
      </c>
      <c r="G48" s="25">
        <v>75640</v>
      </c>
      <c r="H48" s="25">
        <f>G48-F48</f>
        <v>105</v>
      </c>
      <c r="I48" s="25">
        <v>1.5</v>
      </c>
      <c r="J48" s="25">
        <v>0.05</v>
      </c>
      <c r="K48" s="169">
        <f>H48*I48</f>
        <v>157.5</v>
      </c>
      <c r="L48" s="180" t="s">
        <v>429</v>
      </c>
      <c r="AR48" s="17" t="str">
        <f t="shared" si="4"/>
        <v xml:space="preserve"> | In-situ stabilisation - including 50mm corrector. Excludes seal | Start Ch 75535 | Length 105</v>
      </c>
    </row>
    <row r="49" spans="2:44" x14ac:dyDescent="0.25">
      <c r="B49" s="43" t="s">
        <v>89</v>
      </c>
      <c r="C49" s="52" t="s">
        <v>2</v>
      </c>
      <c r="D49" s="25"/>
      <c r="E49" s="176" t="s">
        <v>38</v>
      </c>
      <c r="F49" s="43">
        <v>75565</v>
      </c>
      <c r="G49" s="25">
        <v>75565</v>
      </c>
      <c r="H49" s="25"/>
      <c r="I49" s="25"/>
      <c r="J49" s="25"/>
      <c r="K49" s="169">
        <v>3</v>
      </c>
      <c r="L49" s="180" t="s">
        <v>23</v>
      </c>
      <c r="AR49" s="17" t="str">
        <f t="shared" si="4"/>
        <v xml:space="preserve"> | Replace guide posts or markers | Start Ch 75565 | Length </v>
      </c>
    </row>
    <row r="50" spans="2:44" x14ac:dyDescent="0.25">
      <c r="B50" s="43" t="s">
        <v>91</v>
      </c>
      <c r="C50" s="52" t="s">
        <v>2</v>
      </c>
      <c r="D50" s="25"/>
      <c r="E50" s="176" t="s">
        <v>92</v>
      </c>
      <c r="F50" s="43">
        <v>75855</v>
      </c>
      <c r="G50" s="25">
        <v>75885</v>
      </c>
      <c r="H50" s="25">
        <f>G50-F50</f>
        <v>30</v>
      </c>
      <c r="I50" s="25"/>
      <c r="J50" s="25"/>
      <c r="K50" s="169">
        <v>1</v>
      </c>
      <c r="L50" s="180" t="s">
        <v>23</v>
      </c>
      <c r="AR50" s="17" t="str">
        <f t="shared" si="4"/>
        <v xml:space="preserve"> | Pothole repair &lt;1m2 | Start Ch 75855 | Length 30</v>
      </c>
    </row>
    <row r="51" spans="2:44" x14ac:dyDescent="0.25">
      <c r="B51" s="43" t="s">
        <v>90</v>
      </c>
      <c r="C51" s="52" t="s">
        <v>2</v>
      </c>
      <c r="D51" s="25"/>
      <c r="E51" s="176" t="s">
        <v>38</v>
      </c>
      <c r="F51" s="43">
        <v>75865</v>
      </c>
      <c r="G51" s="25">
        <v>75865</v>
      </c>
      <c r="H51" s="25"/>
      <c r="I51" s="25"/>
      <c r="J51" s="25"/>
      <c r="K51" s="169">
        <v>3</v>
      </c>
      <c r="L51" s="180" t="s">
        <v>23</v>
      </c>
      <c r="AR51" s="17" t="str">
        <f t="shared" si="4"/>
        <v xml:space="preserve"> | Replace guide posts or markers | Start Ch 75865 | Length </v>
      </c>
    </row>
    <row r="52" spans="2:44" x14ac:dyDescent="0.25">
      <c r="B52" s="43" t="s">
        <v>93</v>
      </c>
      <c r="C52" s="52" t="s">
        <v>2</v>
      </c>
      <c r="D52" s="25"/>
      <c r="E52" s="176" t="s">
        <v>38</v>
      </c>
      <c r="F52" s="43">
        <v>75955</v>
      </c>
      <c r="G52" s="25">
        <v>75955</v>
      </c>
      <c r="H52" s="25"/>
      <c r="I52" s="25"/>
      <c r="J52" s="25"/>
      <c r="K52" s="169">
        <v>2</v>
      </c>
      <c r="L52" s="180" t="s">
        <v>23</v>
      </c>
      <c r="AR52" s="17" t="str">
        <f t="shared" si="4"/>
        <v xml:space="preserve"> | Replace guide posts or markers | Start Ch 75955 | Length </v>
      </c>
    </row>
    <row r="53" spans="2:44" x14ac:dyDescent="0.25">
      <c r="B53" s="43" t="s">
        <v>94</v>
      </c>
      <c r="C53" s="52" t="s">
        <v>2</v>
      </c>
      <c r="D53" s="25"/>
      <c r="E53" s="176" t="s">
        <v>38</v>
      </c>
      <c r="F53" s="43">
        <v>75985</v>
      </c>
      <c r="G53" s="25">
        <v>75985</v>
      </c>
      <c r="H53" s="25"/>
      <c r="I53" s="25"/>
      <c r="J53" s="25"/>
      <c r="K53" s="169">
        <v>1</v>
      </c>
      <c r="L53" s="180" t="s">
        <v>23</v>
      </c>
      <c r="AR53" s="17" t="str">
        <f t="shared" si="4"/>
        <v xml:space="preserve"> | Replace guide posts or markers | Start Ch 75985 | Length </v>
      </c>
    </row>
    <row r="54" spans="2:44" x14ac:dyDescent="0.25">
      <c r="B54" s="43" t="s">
        <v>95</v>
      </c>
      <c r="C54" s="52" t="s">
        <v>2</v>
      </c>
      <c r="D54" s="25"/>
      <c r="E54" s="176" t="s">
        <v>38</v>
      </c>
      <c r="F54" s="43">
        <v>76025</v>
      </c>
      <c r="G54" s="25">
        <v>76025</v>
      </c>
      <c r="H54" s="25"/>
      <c r="I54" s="25"/>
      <c r="J54" s="25"/>
      <c r="K54" s="169">
        <v>1</v>
      </c>
      <c r="L54" s="180" t="s">
        <v>23</v>
      </c>
      <c r="AR54" s="17" t="str">
        <f t="shared" si="4"/>
        <v xml:space="preserve"> | Replace guide posts or markers | Start Ch 76025 | Length </v>
      </c>
    </row>
    <row r="55" spans="2:44" x14ac:dyDescent="0.25">
      <c r="B55" s="43" t="s">
        <v>96</v>
      </c>
      <c r="C55" s="52" t="s">
        <v>2</v>
      </c>
      <c r="D55" s="25"/>
      <c r="E55" s="176" t="s">
        <v>38</v>
      </c>
      <c r="F55" s="43">
        <v>76155</v>
      </c>
      <c r="G55" s="25">
        <v>76155</v>
      </c>
      <c r="H55" s="25"/>
      <c r="I55" s="25"/>
      <c r="J55" s="25"/>
      <c r="K55" s="169">
        <v>1</v>
      </c>
      <c r="L55" s="180" t="s">
        <v>23</v>
      </c>
      <c r="O55" s="41">
        <f t="shared" ref="O55:O69" si="5">G55-F55</f>
        <v>0</v>
      </c>
      <c r="P55" s="41" t="str">
        <f t="shared" ref="P55:P69" si="6">IF(O55=H55,"YES","NO")</f>
        <v>YES</v>
      </c>
      <c r="R55" s="17" t="s">
        <v>295</v>
      </c>
      <c r="Z55" s="17" t="e">
        <f t="shared" ref="Z55:Z69" si="7">_xlfn.XLOOKUP(E55,$AD$62:$AD$79,$AG$62:$AG$79)</f>
        <v>#N/A</v>
      </c>
      <c r="AB55" s="17" t="e">
        <f t="shared" ref="AB55:AB69" si="8">_xlfn.XLOOKUP(E55,$AQ$6:$AQ$114,$AP$6:$AP$114)</f>
        <v>#N/A</v>
      </c>
      <c r="AP55" s="17" t="s">
        <v>296</v>
      </c>
      <c r="AQ55" s="17" t="s">
        <v>297</v>
      </c>
      <c r="AR55" s="17" t="str">
        <f t="shared" si="4"/>
        <v xml:space="preserve"> | Replace guide posts or markers | Start Ch 76155 | Length </v>
      </c>
    </row>
    <row r="56" spans="2:44" x14ac:dyDescent="0.25">
      <c r="B56" s="43" t="s">
        <v>97</v>
      </c>
      <c r="C56" s="52" t="s">
        <v>2</v>
      </c>
      <c r="D56" s="25"/>
      <c r="E56" s="53" t="s">
        <v>6</v>
      </c>
      <c r="F56" s="43">
        <v>76160</v>
      </c>
      <c r="G56" s="25">
        <v>76190</v>
      </c>
      <c r="H56" s="25">
        <f>G56-F56</f>
        <v>30</v>
      </c>
      <c r="I56" s="25">
        <v>5</v>
      </c>
      <c r="J56" s="25"/>
      <c r="K56" s="169">
        <f>H56*I56</f>
        <v>150</v>
      </c>
      <c r="L56" s="180" t="s">
        <v>7</v>
      </c>
      <c r="O56" s="41">
        <f t="shared" si="5"/>
        <v>30</v>
      </c>
      <c r="P56" s="41" t="str">
        <f t="shared" si="6"/>
        <v>YES</v>
      </c>
      <c r="R56" s="17" t="s">
        <v>288</v>
      </c>
      <c r="Z56" s="17" t="e">
        <f t="shared" si="7"/>
        <v>#N/A</v>
      </c>
      <c r="AB56" s="17" t="e">
        <f t="shared" si="8"/>
        <v>#N/A</v>
      </c>
      <c r="AP56" s="17" t="s">
        <v>298</v>
      </c>
      <c r="AQ56" s="17" t="s">
        <v>299</v>
      </c>
      <c r="AR56" s="17" t="str">
        <f t="shared" si="4"/>
        <v xml:space="preserve"> | Bitumen spray seal, 2-coat | Start Ch 76160 | Length 30</v>
      </c>
    </row>
    <row r="57" spans="2:44" x14ac:dyDescent="0.25">
      <c r="B57" s="43" t="s">
        <v>98</v>
      </c>
      <c r="C57" s="52" t="s">
        <v>2</v>
      </c>
      <c r="D57" s="25"/>
      <c r="E57" s="176" t="s">
        <v>99</v>
      </c>
      <c r="F57" s="43">
        <v>76160</v>
      </c>
      <c r="G57" s="25">
        <v>76190</v>
      </c>
      <c r="H57" s="25">
        <v>5</v>
      </c>
      <c r="I57" s="25"/>
      <c r="J57" s="25"/>
      <c r="K57" s="169">
        <v>5</v>
      </c>
      <c r="L57" s="180" t="s">
        <v>4</v>
      </c>
      <c r="O57" s="41">
        <f t="shared" si="5"/>
        <v>30</v>
      </c>
      <c r="P57" s="41" t="str">
        <f t="shared" si="6"/>
        <v>NO</v>
      </c>
      <c r="R57" s="17" t="s">
        <v>288</v>
      </c>
      <c r="Z57" s="17" t="e">
        <f t="shared" si="7"/>
        <v>#N/A</v>
      </c>
      <c r="AB57" s="17" t="e">
        <f t="shared" si="8"/>
        <v>#N/A</v>
      </c>
      <c r="AP57" s="17" t="s">
        <v>300</v>
      </c>
      <c r="AQ57" s="17" t="s">
        <v>301</v>
      </c>
      <c r="AR57" s="17" t="str">
        <f t="shared" si="4"/>
        <v xml:space="preserve"> | Repair drainage structure - excavate, repair and reinstate | Start Ch 76160 | Length 5</v>
      </c>
    </row>
    <row r="58" spans="2:44" x14ac:dyDescent="0.25">
      <c r="B58" s="43" t="s">
        <v>100</v>
      </c>
      <c r="C58" s="52" t="s">
        <v>2</v>
      </c>
      <c r="D58" s="25"/>
      <c r="E58" s="176" t="s">
        <v>38</v>
      </c>
      <c r="F58" s="43">
        <v>77030</v>
      </c>
      <c r="G58" s="25">
        <v>77030</v>
      </c>
      <c r="H58" s="25"/>
      <c r="I58" s="25"/>
      <c r="J58" s="25"/>
      <c r="K58" s="169">
        <v>4</v>
      </c>
      <c r="L58" s="180" t="s">
        <v>23</v>
      </c>
      <c r="O58" s="41">
        <f t="shared" si="5"/>
        <v>0</v>
      </c>
      <c r="P58" s="41" t="str">
        <f t="shared" si="6"/>
        <v>YES</v>
      </c>
      <c r="R58" s="17" t="s">
        <v>288</v>
      </c>
      <c r="Z58" s="17" t="e">
        <f t="shared" si="7"/>
        <v>#N/A</v>
      </c>
      <c r="AB58" s="17" t="e">
        <f t="shared" si="8"/>
        <v>#N/A</v>
      </c>
      <c r="AP58" s="17" t="s">
        <v>302</v>
      </c>
      <c r="AQ58" s="17" t="s">
        <v>303</v>
      </c>
      <c r="AR58" s="17" t="str">
        <f t="shared" si="4"/>
        <v xml:space="preserve"> | Replace guide posts or markers | Start Ch 77030 | Length </v>
      </c>
    </row>
    <row r="59" spans="2:44" x14ac:dyDescent="0.25">
      <c r="B59" s="43" t="s">
        <v>101</v>
      </c>
      <c r="C59" s="52" t="s">
        <v>2</v>
      </c>
      <c r="D59" s="25"/>
      <c r="E59" s="53" t="s">
        <v>6</v>
      </c>
      <c r="F59" s="43">
        <v>77055</v>
      </c>
      <c r="G59" s="25">
        <v>77085</v>
      </c>
      <c r="H59" s="25">
        <f>G59-F59</f>
        <v>30</v>
      </c>
      <c r="I59" s="25">
        <v>1.5</v>
      </c>
      <c r="J59" s="25"/>
      <c r="K59" s="169">
        <f>H59*I59</f>
        <v>45</v>
      </c>
      <c r="L59" s="180" t="s">
        <v>7</v>
      </c>
      <c r="O59" s="41">
        <f t="shared" si="5"/>
        <v>30</v>
      </c>
      <c r="P59" s="41" t="str">
        <f t="shared" si="6"/>
        <v>YES</v>
      </c>
      <c r="R59" s="17" t="s">
        <v>306</v>
      </c>
      <c r="Z59" s="17" t="e">
        <f t="shared" si="7"/>
        <v>#N/A</v>
      </c>
      <c r="AB59" s="17" t="e">
        <f t="shared" si="8"/>
        <v>#N/A</v>
      </c>
      <c r="AP59" s="17" t="s">
        <v>307</v>
      </c>
      <c r="AQ59" s="17" t="s">
        <v>308</v>
      </c>
      <c r="AR59" s="17" t="str">
        <f t="shared" si="4"/>
        <v xml:space="preserve"> | Bitumen spray seal, 2-coat | Start Ch 77055 | Length 30</v>
      </c>
    </row>
    <row r="60" spans="2:44" ht="17.25" x14ac:dyDescent="0.25">
      <c r="B60" s="43" t="s">
        <v>102</v>
      </c>
      <c r="C60" s="52" t="s">
        <v>2</v>
      </c>
      <c r="D60" s="25"/>
      <c r="E60" s="53" t="s">
        <v>31</v>
      </c>
      <c r="F60" s="43">
        <v>77055</v>
      </c>
      <c r="G60" s="25">
        <v>77085</v>
      </c>
      <c r="H60" s="25">
        <f>G60-F60</f>
        <v>30</v>
      </c>
      <c r="I60" s="25">
        <v>1.5</v>
      </c>
      <c r="J60" s="25">
        <v>0.05</v>
      </c>
      <c r="K60" s="169">
        <f>H60*I60</f>
        <v>45</v>
      </c>
      <c r="L60" s="180" t="s">
        <v>429</v>
      </c>
      <c r="O60" s="41">
        <f t="shared" si="5"/>
        <v>30</v>
      </c>
      <c r="P60" s="41" t="str">
        <f t="shared" si="6"/>
        <v>YES</v>
      </c>
      <c r="R60" s="17" t="s">
        <v>282</v>
      </c>
      <c r="Z60" s="17" t="e">
        <f t="shared" si="7"/>
        <v>#N/A</v>
      </c>
      <c r="AB60" s="17" t="e">
        <f t="shared" si="8"/>
        <v>#N/A</v>
      </c>
      <c r="AP60" s="17" t="s">
        <v>309</v>
      </c>
      <c r="AQ60" s="17" t="s">
        <v>310</v>
      </c>
      <c r="AR60" s="17" t="str">
        <f t="shared" si="4"/>
        <v xml:space="preserve"> | In-situ stabilisation - including 50mm corrector. Excludes seal | Start Ch 77055 | Length 30</v>
      </c>
    </row>
    <row r="61" spans="2:44" x14ac:dyDescent="0.25">
      <c r="B61" s="43" t="s">
        <v>103</v>
      </c>
      <c r="C61" s="52" t="s">
        <v>2</v>
      </c>
      <c r="D61" s="25"/>
      <c r="E61" s="176" t="s">
        <v>38</v>
      </c>
      <c r="F61" s="43">
        <v>77075</v>
      </c>
      <c r="G61" s="25">
        <v>77075</v>
      </c>
      <c r="H61" s="25"/>
      <c r="I61" s="25"/>
      <c r="J61" s="25"/>
      <c r="K61" s="169">
        <v>1</v>
      </c>
      <c r="L61" s="180" t="s">
        <v>23</v>
      </c>
      <c r="O61" s="41">
        <f t="shared" si="5"/>
        <v>0</v>
      </c>
      <c r="P61" s="41" t="str">
        <f t="shared" si="6"/>
        <v>YES</v>
      </c>
      <c r="R61" s="17" t="s">
        <v>284</v>
      </c>
      <c r="Z61" s="17" t="e">
        <f t="shared" si="7"/>
        <v>#N/A</v>
      </c>
      <c r="AB61" s="17" t="e">
        <f t="shared" si="8"/>
        <v>#N/A</v>
      </c>
      <c r="AP61" s="17" t="s">
        <v>311</v>
      </c>
      <c r="AQ61" s="17" t="s">
        <v>312</v>
      </c>
      <c r="AR61" s="17" t="str">
        <f t="shared" si="4"/>
        <v xml:space="preserve"> | Replace guide posts or markers | Start Ch 77075 | Length </v>
      </c>
    </row>
    <row r="62" spans="2:44" x14ac:dyDescent="0.25">
      <c r="B62" s="43" t="s">
        <v>104</v>
      </c>
      <c r="C62" s="52" t="s">
        <v>2</v>
      </c>
      <c r="D62" s="25"/>
      <c r="E62" s="176" t="s">
        <v>92</v>
      </c>
      <c r="F62" s="43">
        <v>77085</v>
      </c>
      <c r="G62" s="25">
        <v>77115</v>
      </c>
      <c r="H62" s="25">
        <f>G62-F62</f>
        <v>30</v>
      </c>
      <c r="I62" s="25"/>
      <c r="J62" s="25"/>
      <c r="K62" s="169">
        <v>1</v>
      </c>
      <c r="L62" s="180" t="s">
        <v>23</v>
      </c>
      <c r="O62" s="41">
        <f t="shared" si="5"/>
        <v>30</v>
      </c>
      <c r="P62" s="41" t="str">
        <f t="shared" si="6"/>
        <v>YES</v>
      </c>
      <c r="R62" s="17" t="s">
        <v>282</v>
      </c>
      <c r="Z62" s="17" t="e">
        <f t="shared" si="7"/>
        <v>#N/A</v>
      </c>
      <c r="AB62" s="17" t="e">
        <f t="shared" si="8"/>
        <v>#N/A</v>
      </c>
      <c r="AD62" s="17" t="s">
        <v>313</v>
      </c>
      <c r="AF62" s="17" t="s">
        <v>314</v>
      </c>
      <c r="AG62" s="17" t="s">
        <v>315</v>
      </c>
      <c r="AP62" s="17" t="s">
        <v>316</v>
      </c>
      <c r="AQ62" s="17" t="s">
        <v>317</v>
      </c>
      <c r="AR62" s="17" t="str">
        <f t="shared" si="4"/>
        <v xml:space="preserve"> | Pothole repair &lt;1m2 | Start Ch 77085 | Length 30</v>
      </c>
    </row>
    <row r="63" spans="2:44" ht="17.25" x14ac:dyDescent="0.25">
      <c r="B63" s="43" t="s">
        <v>105</v>
      </c>
      <c r="C63" s="52" t="s">
        <v>2</v>
      </c>
      <c r="D63" s="25"/>
      <c r="E63" s="53" t="s">
        <v>20</v>
      </c>
      <c r="F63" s="43">
        <v>77475</v>
      </c>
      <c r="G63" s="25">
        <v>77476</v>
      </c>
      <c r="H63" s="25">
        <f>G63-F63</f>
        <v>1</v>
      </c>
      <c r="I63" s="25">
        <v>2.5</v>
      </c>
      <c r="J63" s="25">
        <v>0.15</v>
      </c>
      <c r="K63" s="169">
        <f>H63*I63</f>
        <v>2.5</v>
      </c>
      <c r="L63" s="180" t="s">
        <v>429</v>
      </c>
      <c r="O63" s="41">
        <f t="shared" si="5"/>
        <v>1</v>
      </c>
      <c r="P63" s="41" t="str">
        <f t="shared" si="6"/>
        <v>YES</v>
      </c>
      <c r="R63" s="17" t="s">
        <v>286</v>
      </c>
      <c r="Z63" s="17" t="e">
        <f t="shared" si="7"/>
        <v>#N/A</v>
      </c>
      <c r="AB63" s="17" t="e">
        <f t="shared" si="8"/>
        <v>#N/A</v>
      </c>
      <c r="AD63" s="17" t="s">
        <v>318</v>
      </c>
      <c r="AF63" s="17" t="s">
        <v>319</v>
      </c>
      <c r="AG63" s="17" t="s">
        <v>320</v>
      </c>
      <c r="AP63" s="17" t="s">
        <v>321</v>
      </c>
      <c r="AQ63" s="17" t="s">
        <v>322</v>
      </c>
      <c r="AR63" s="17" t="str">
        <f t="shared" si="4"/>
        <v xml:space="preserve"> | Patch repair - patch local unbound pavement failure (&lt;20m2). Includes 2 coat bitumen seal | Start Ch 77475 | Length 1</v>
      </c>
    </row>
    <row r="64" spans="2:44" x14ac:dyDescent="0.25">
      <c r="B64" s="43" t="s">
        <v>106</v>
      </c>
      <c r="C64" s="52" t="s">
        <v>2</v>
      </c>
      <c r="D64" s="25"/>
      <c r="E64" s="176" t="s">
        <v>38</v>
      </c>
      <c r="F64" s="43">
        <v>77695</v>
      </c>
      <c r="G64" s="25">
        <v>77695</v>
      </c>
      <c r="H64" s="25"/>
      <c r="I64" s="25"/>
      <c r="J64" s="25"/>
      <c r="K64" s="169">
        <v>1</v>
      </c>
      <c r="L64" s="180" t="s">
        <v>23</v>
      </c>
      <c r="O64" s="41">
        <f t="shared" si="5"/>
        <v>0</v>
      </c>
      <c r="P64" s="41" t="str">
        <f t="shared" si="6"/>
        <v>YES</v>
      </c>
      <c r="R64" s="17" t="s">
        <v>323</v>
      </c>
      <c r="Z64" s="17" t="e">
        <f t="shared" si="7"/>
        <v>#N/A</v>
      </c>
      <c r="AB64" s="17" t="e">
        <f t="shared" si="8"/>
        <v>#N/A</v>
      </c>
      <c r="AD64" s="17" t="s">
        <v>324</v>
      </c>
      <c r="AF64" s="17" t="s">
        <v>325</v>
      </c>
      <c r="AG64" s="17" t="s">
        <v>326</v>
      </c>
      <c r="AP64" s="17" t="s">
        <v>327</v>
      </c>
      <c r="AQ64" s="17" t="s">
        <v>328</v>
      </c>
      <c r="AR64" s="17" t="str">
        <f t="shared" si="4"/>
        <v xml:space="preserve"> | Replace guide posts or markers | Start Ch 77695 | Length </v>
      </c>
    </row>
    <row r="65" spans="2:44" x14ac:dyDescent="0.25">
      <c r="B65" s="43" t="s">
        <v>107</v>
      </c>
      <c r="C65" s="52" t="s">
        <v>2</v>
      </c>
      <c r="D65" s="25"/>
      <c r="E65" s="176" t="s">
        <v>38</v>
      </c>
      <c r="F65" s="43">
        <v>78065</v>
      </c>
      <c r="G65" s="25">
        <v>78065</v>
      </c>
      <c r="H65" s="25"/>
      <c r="I65" s="25"/>
      <c r="J65" s="25"/>
      <c r="K65" s="169">
        <v>1</v>
      </c>
      <c r="L65" s="180" t="s">
        <v>23</v>
      </c>
      <c r="O65" s="41">
        <f t="shared" si="5"/>
        <v>0</v>
      </c>
      <c r="P65" s="41" t="str">
        <f t="shared" si="6"/>
        <v>YES</v>
      </c>
      <c r="R65" s="17" t="s">
        <v>286</v>
      </c>
      <c r="Z65" s="17" t="e">
        <f t="shared" si="7"/>
        <v>#N/A</v>
      </c>
      <c r="AB65" s="17" t="e">
        <f t="shared" si="8"/>
        <v>#N/A</v>
      </c>
      <c r="AD65" s="17" t="s">
        <v>330</v>
      </c>
      <c r="AF65" s="17" t="s">
        <v>331</v>
      </c>
      <c r="AG65" s="17" t="s">
        <v>323</v>
      </c>
      <c r="AP65" s="17" t="s">
        <v>332</v>
      </c>
      <c r="AQ65" s="17" t="s">
        <v>333</v>
      </c>
      <c r="AR65" s="17" t="str">
        <f t="shared" si="4"/>
        <v xml:space="preserve"> | Replace guide posts or markers | Start Ch 78065 | Length </v>
      </c>
    </row>
    <row r="66" spans="2:44" x14ac:dyDescent="0.25">
      <c r="B66" s="43" t="s">
        <v>108</v>
      </c>
      <c r="C66" s="52" t="s">
        <v>2</v>
      </c>
      <c r="D66" s="25"/>
      <c r="E66" s="176" t="s">
        <v>38</v>
      </c>
      <c r="F66" s="43">
        <v>78220</v>
      </c>
      <c r="G66" s="25">
        <v>78220</v>
      </c>
      <c r="H66" s="25"/>
      <c r="I66" s="25"/>
      <c r="J66" s="25"/>
      <c r="K66" s="169">
        <v>1</v>
      </c>
      <c r="L66" s="180" t="s">
        <v>23</v>
      </c>
      <c r="O66" s="41">
        <f t="shared" si="5"/>
        <v>0</v>
      </c>
      <c r="P66" s="41" t="str">
        <f t="shared" si="6"/>
        <v>YES</v>
      </c>
      <c r="R66" s="17" t="s">
        <v>282</v>
      </c>
      <c r="Z66" s="17" t="e">
        <f t="shared" si="7"/>
        <v>#N/A</v>
      </c>
      <c r="AB66" s="17" t="e">
        <f t="shared" si="8"/>
        <v>#N/A</v>
      </c>
      <c r="AD66" s="17" t="s">
        <v>334</v>
      </c>
      <c r="AF66" s="17" t="s">
        <v>335</v>
      </c>
      <c r="AG66" s="17" t="s">
        <v>336</v>
      </c>
      <c r="AP66" s="17" t="s">
        <v>337</v>
      </c>
      <c r="AQ66" s="17" t="s">
        <v>315</v>
      </c>
      <c r="AR66" s="17" t="str">
        <f t="shared" si="4"/>
        <v xml:space="preserve"> | Replace guide posts or markers | Start Ch 78220 | Length </v>
      </c>
    </row>
    <row r="67" spans="2:44" x14ac:dyDescent="0.25">
      <c r="B67" s="43" t="s">
        <v>109</v>
      </c>
      <c r="C67" s="52" t="s">
        <v>2</v>
      </c>
      <c r="D67" s="25"/>
      <c r="E67" s="176" t="s">
        <v>38</v>
      </c>
      <c r="F67" s="43">
        <v>78515</v>
      </c>
      <c r="G67" s="25">
        <v>78515</v>
      </c>
      <c r="H67" s="25"/>
      <c r="I67" s="25"/>
      <c r="J67" s="25"/>
      <c r="K67" s="169">
        <v>1</v>
      </c>
      <c r="L67" s="180" t="s">
        <v>23</v>
      </c>
      <c r="O67" s="41">
        <f t="shared" si="5"/>
        <v>0</v>
      </c>
      <c r="P67" s="41" t="str">
        <f t="shared" si="6"/>
        <v>YES</v>
      </c>
      <c r="R67" s="17" t="s">
        <v>286</v>
      </c>
      <c r="Z67" s="17" t="e">
        <f t="shared" si="7"/>
        <v>#N/A</v>
      </c>
      <c r="AB67" s="17" t="e">
        <f t="shared" si="8"/>
        <v>#N/A</v>
      </c>
      <c r="AD67" s="17" t="s">
        <v>338</v>
      </c>
      <c r="AF67" s="17" t="s">
        <v>339</v>
      </c>
      <c r="AG67" s="17" t="s">
        <v>340</v>
      </c>
      <c r="AP67" s="17" t="s">
        <v>341</v>
      </c>
      <c r="AQ67" s="17" t="s">
        <v>342</v>
      </c>
      <c r="AR67" s="17" t="str">
        <f t="shared" si="4"/>
        <v xml:space="preserve"> | Replace guide posts or markers | Start Ch 78515 | Length </v>
      </c>
    </row>
    <row r="68" spans="2:44" x14ac:dyDescent="0.25">
      <c r="B68" s="43" t="s">
        <v>119</v>
      </c>
      <c r="C68" s="52" t="s">
        <v>2</v>
      </c>
      <c r="D68" s="25"/>
      <c r="E68" s="176" t="s">
        <v>38</v>
      </c>
      <c r="F68" s="43">
        <v>79200</v>
      </c>
      <c r="G68" s="25">
        <v>79200</v>
      </c>
      <c r="H68" s="25"/>
      <c r="I68" s="25"/>
      <c r="J68" s="25"/>
      <c r="K68" s="169">
        <v>2</v>
      </c>
      <c r="L68" s="180" t="s">
        <v>23</v>
      </c>
      <c r="O68" s="41">
        <f t="shared" si="5"/>
        <v>0</v>
      </c>
      <c r="P68" s="41" t="str">
        <f t="shared" si="6"/>
        <v>YES</v>
      </c>
      <c r="R68" s="17" t="s">
        <v>288</v>
      </c>
      <c r="Z68" s="17" t="e">
        <f t="shared" si="7"/>
        <v>#N/A</v>
      </c>
      <c r="AB68" s="17" t="e">
        <f t="shared" si="8"/>
        <v>#N/A</v>
      </c>
      <c r="AD68" s="17" t="s">
        <v>343</v>
      </c>
      <c r="AF68" s="17" t="s">
        <v>344</v>
      </c>
      <c r="AG68" s="17" t="s">
        <v>345</v>
      </c>
      <c r="AP68" s="17" t="s">
        <v>346</v>
      </c>
      <c r="AQ68" s="17" t="s">
        <v>347</v>
      </c>
      <c r="AR68" s="17" t="str">
        <f t="shared" si="4"/>
        <v xml:space="preserve"> | Replace guide posts or markers | Start Ch 79200 | Length </v>
      </c>
    </row>
    <row r="69" spans="2:44" x14ac:dyDescent="0.25">
      <c r="B69" s="43" t="s">
        <v>110</v>
      </c>
      <c r="C69" s="52" t="s">
        <v>2</v>
      </c>
      <c r="D69" s="25"/>
      <c r="E69" s="53" t="s">
        <v>6</v>
      </c>
      <c r="F69" s="43">
        <v>79375</v>
      </c>
      <c r="G69" s="25">
        <v>79405</v>
      </c>
      <c r="H69" s="25">
        <f>G69-F69</f>
        <v>30</v>
      </c>
      <c r="I69" s="25">
        <v>5</v>
      </c>
      <c r="J69" s="25"/>
      <c r="K69" s="169">
        <f>H69*I69</f>
        <v>150</v>
      </c>
      <c r="L69" s="180" t="s">
        <v>7</v>
      </c>
      <c r="O69" s="41">
        <f t="shared" si="5"/>
        <v>30</v>
      </c>
      <c r="P69" s="41" t="str">
        <f t="shared" si="6"/>
        <v>YES</v>
      </c>
      <c r="R69" s="17" t="s">
        <v>288</v>
      </c>
      <c r="Z69" s="17" t="e">
        <f t="shared" si="7"/>
        <v>#N/A</v>
      </c>
      <c r="AB69" s="17" t="e">
        <f t="shared" si="8"/>
        <v>#N/A</v>
      </c>
      <c r="AD69" s="17" t="s">
        <v>349</v>
      </c>
      <c r="AF69" s="17" t="s">
        <v>350</v>
      </c>
      <c r="AG69" s="17" t="s">
        <v>303</v>
      </c>
      <c r="AP69" s="17" t="s">
        <v>351</v>
      </c>
      <c r="AQ69" s="17" t="s">
        <v>352</v>
      </c>
      <c r="AR69" s="17" t="str">
        <f t="shared" si="4"/>
        <v xml:space="preserve"> | Bitumen spray seal, 2-coat | Start Ch 79375 | Length 30</v>
      </c>
    </row>
    <row r="70" spans="2:44" x14ac:dyDescent="0.25">
      <c r="B70" s="43" t="s">
        <v>111</v>
      </c>
      <c r="C70" s="52" t="s">
        <v>2</v>
      </c>
      <c r="D70" s="25"/>
      <c r="E70" s="176" t="s">
        <v>99</v>
      </c>
      <c r="F70" s="43">
        <v>79375</v>
      </c>
      <c r="G70" s="25">
        <v>79405</v>
      </c>
      <c r="H70" s="25">
        <v>5</v>
      </c>
      <c r="I70" s="25"/>
      <c r="J70" s="25"/>
      <c r="K70" s="169">
        <v>5</v>
      </c>
      <c r="L70" s="180" t="s">
        <v>4</v>
      </c>
      <c r="AR70" s="17" t="str">
        <f t="shared" ref="AR70:AR101" si="9">_xlfn.CONCAT(D70," | ",E70," | ","Start Ch ",F70," | ","Length ",H70)</f>
        <v xml:space="preserve"> | Repair drainage structure - excavate, repair and reinstate | Start Ch 79375 | Length 5</v>
      </c>
    </row>
    <row r="71" spans="2:44" ht="17.25" x14ac:dyDescent="0.25">
      <c r="B71" s="43" t="s">
        <v>112</v>
      </c>
      <c r="C71" s="52" t="s">
        <v>2</v>
      </c>
      <c r="D71" s="25"/>
      <c r="E71" s="53" t="s">
        <v>20</v>
      </c>
      <c r="F71" s="43">
        <v>79560</v>
      </c>
      <c r="G71" s="25">
        <v>79590</v>
      </c>
      <c r="H71" s="25">
        <f>G71-F71</f>
        <v>30</v>
      </c>
      <c r="I71" s="25">
        <v>2</v>
      </c>
      <c r="J71" s="25">
        <v>0.15</v>
      </c>
      <c r="K71" s="169">
        <f>H71*I71</f>
        <v>60</v>
      </c>
      <c r="L71" s="180" t="s">
        <v>429</v>
      </c>
      <c r="AR71" s="17" t="str">
        <f t="shared" si="9"/>
        <v xml:space="preserve"> | Patch repair - patch local unbound pavement failure (&lt;20m2). Includes 2 coat bitumen seal | Start Ch 79560 | Length 30</v>
      </c>
    </row>
    <row r="72" spans="2:44" x14ac:dyDescent="0.25">
      <c r="B72" s="43" t="s">
        <v>113</v>
      </c>
      <c r="C72" s="52" t="s">
        <v>2</v>
      </c>
      <c r="D72" s="25"/>
      <c r="E72" s="176" t="s">
        <v>99</v>
      </c>
      <c r="F72" s="43">
        <v>80310</v>
      </c>
      <c r="G72" s="25">
        <v>80318</v>
      </c>
      <c r="H72" s="25">
        <v>5</v>
      </c>
      <c r="I72" s="25"/>
      <c r="J72" s="25"/>
      <c r="K72" s="169">
        <v>5</v>
      </c>
      <c r="L72" s="180" t="s">
        <v>4</v>
      </c>
      <c r="O72" s="41">
        <f t="shared" ref="O72:O89" si="10">G72-F72</f>
        <v>8</v>
      </c>
      <c r="P72" s="41" t="str">
        <f t="shared" ref="P72:P89" si="11">IF(O72=H72,"YES","NO")</f>
        <v>NO</v>
      </c>
      <c r="R72" s="17" t="s">
        <v>306</v>
      </c>
      <c r="Z72" s="17" t="e">
        <f t="shared" ref="Z72:Z89" si="12">_xlfn.XLOOKUP(E72,$AD$62:$AD$79,$AG$62:$AG$79)</f>
        <v>#N/A</v>
      </c>
      <c r="AB72" s="17" t="e">
        <f t="shared" ref="AB72:AB89" si="13">_xlfn.XLOOKUP(E72,$AQ$6:$AQ$114,$AP$6:$AP$114)</f>
        <v>#N/A</v>
      </c>
      <c r="AD72" s="17" t="s">
        <v>355</v>
      </c>
      <c r="AF72" s="17" t="s">
        <v>356</v>
      </c>
      <c r="AG72" s="17" t="s">
        <v>353</v>
      </c>
      <c r="AP72" s="17" t="s">
        <v>357</v>
      </c>
      <c r="AQ72" s="17" t="s">
        <v>320</v>
      </c>
      <c r="AR72" s="17" t="str">
        <f t="shared" si="9"/>
        <v xml:space="preserve"> | Repair drainage structure - excavate, repair and reinstate | Start Ch 80310 | Length 5</v>
      </c>
    </row>
    <row r="73" spans="2:44" x14ac:dyDescent="0.25">
      <c r="B73" s="43" t="s">
        <v>114</v>
      </c>
      <c r="C73" s="52" t="s">
        <v>2</v>
      </c>
      <c r="D73" s="25"/>
      <c r="E73" s="176" t="s">
        <v>38</v>
      </c>
      <c r="F73" s="43">
        <v>80455</v>
      </c>
      <c r="G73" s="25">
        <v>80455</v>
      </c>
      <c r="H73" s="25"/>
      <c r="I73" s="25"/>
      <c r="J73" s="25"/>
      <c r="K73" s="169">
        <v>2</v>
      </c>
      <c r="L73" s="180" t="s">
        <v>23</v>
      </c>
      <c r="O73" s="41">
        <f t="shared" si="10"/>
        <v>0</v>
      </c>
      <c r="P73" s="41" t="str">
        <f t="shared" si="11"/>
        <v>YES</v>
      </c>
      <c r="R73" s="17" t="s">
        <v>288</v>
      </c>
      <c r="Z73" s="17" t="e">
        <f t="shared" si="12"/>
        <v>#N/A</v>
      </c>
      <c r="AB73" s="17" t="e">
        <f t="shared" si="13"/>
        <v>#N/A</v>
      </c>
      <c r="AD73" s="17" t="s">
        <v>358</v>
      </c>
      <c r="AF73" s="17" t="s">
        <v>359</v>
      </c>
      <c r="AG73" s="17" t="s">
        <v>310</v>
      </c>
      <c r="AP73" s="17" t="s">
        <v>360</v>
      </c>
      <c r="AQ73" s="17" t="s">
        <v>326</v>
      </c>
      <c r="AR73" s="17" t="str">
        <f t="shared" si="9"/>
        <v xml:space="preserve"> | Replace guide posts or markers | Start Ch 80455 | Length </v>
      </c>
    </row>
    <row r="74" spans="2:44" x14ac:dyDescent="0.25">
      <c r="B74" s="43" t="s">
        <v>115</v>
      </c>
      <c r="C74" s="52" t="s">
        <v>2</v>
      </c>
      <c r="D74" s="25"/>
      <c r="E74" s="53" t="s">
        <v>6</v>
      </c>
      <c r="F74" s="43">
        <v>80720</v>
      </c>
      <c r="G74" s="25">
        <v>80750</v>
      </c>
      <c r="H74" s="169">
        <f t="shared" ref="H74:H83" si="14">G74-F74</f>
        <v>30</v>
      </c>
      <c r="I74" s="25">
        <v>2</v>
      </c>
      <c r="J74" s="25"/>
      <c r="K74" s="169">
        <f>H74*I74</f>
        <v>60</v>
      </c>
      <c r="L74" s="180" t="s">
        <v>7</v>
      </c>
      <c r="O74" s="41">
        <f t="shared" si="10"/>
        <v>30</v>
      </c>
      <c r="P74" s="41" t="str">
        <f t="shared" si="11"/>
        <v>YES</v>
      </c>
      <c r="R74" s="17" t="s">
        <v>282</v>
      </c>
      <c r="Z74" s="17" t="e">
        <f t="shared" si="12"/>
        <v>#N/A</v>
      </c>
      <c r="AB74" s="17" t="e">
        <f t="shared" si="13"/>
        <v>#N/A</v>
      </c>
      <c r="AD74" s="17" t="s">
        <v>361</v>
      </c>
      <c r="AF74" s="17" t="s">
        <v>362</v>
      </c>
      <c r="AG74" s="17" t="s">
        <v>284</v>
      </c>
      <c r="AP74" s="17" t="s">
        <v>363</v>
      </c>
      <c r="AQ74" s="17" t="s">
        <v>323</v>
      </c>
      <c r="AR74" s="17" t="str">
        <f t="shared" si="9"/>
        <v xml:space="preserve"> | Bitumen spray seal, 2-coat | Start Ch 80720 | Length 30</v>
      </c>
    </row>
    <row r="75" spans="2:44" ht="17.25" x14ac:dyDescent="0.25">
      <c r="B75" s="172" t="s">
        <v>116</v>
      </c>
      <c r="C75" s="173" t="s">
        <v>2</v>
      </c>
      <c r="D75" s="25"/>
      <c r="E75" s="53" t="s">
        <v>31</v>
      </c>
      <c r="F75" s="43">
        <v>80720</v>
      </c>
      <c r="G75" s="25">
        <v>80750</v>
      </c>
      <c r="H75" s="25">
        <f t="shared" si="14"/>
        <v>30</v>
      </c>
      <c r="I75" s="25">
        <v>2</v>
      </c>
      <c r="J75" s="25">
        <v>0.05</v>
      </c>
      <c r="K75" s="169">
        <f>H75*I75</f>
        <v>60</v>
      </c>
      <c r="L75" s="180" t="s">
        <v>429</v>
      </c>
      <c r="O75" s="41">
        <f t="shared" si="10"/>
        <v>30</v>
      </c>
      <c r="P75" s="41" t="str">
        <f t="shared" si="11"/>
        <v>YES</v>
      </c>
      <c r="R75" s="17" t="s">
        <v>282</v>
      </c>
      <c r="Z75" s="17" t="e">
        <f t="shared" si="12"/>
        <v>#N/A</v>
      </c>
      <c r="AB75" s="17" t="e">
        <f t="shared" si="13"/>
        <v>#N/A</v>
      </c>
      <c r="AD75" s="17" t="s">
        <v>366</v>
      </c>
      <c r="AF75" s="17" t="s">
        <v>367</v>
      </c>
      <c r="AG75" s="17" t="s">
        <v>328</v>
      </c>
      <c r="AP75" s="17" t="s">
        <v>368</v>
      </c>
      <c r="AQ75" s="17" t="s">
        <v>365</v>
      </c>
      <c r="AR75" s="17" t="str">
        <f t="shared" si="9"/>
        <v xml:space="preserve"> | In-situ stabilisation - including 50mm corrector. Excludes seal | Start Ch 80720 | Length 30</v>
      </c>
    </row>
    <row r="76" spans="2:44" x14ac:dyDescent="0.25">
      <c r="B76" s="43" t="s">
        <v>117</v>
      </c>
      <c r="C76" s="52" t="s">
        <v>2</v>
      </c>
      <c r="D76" s="25"/>
      <c r="E76" s="176" t="s">
        <v>92</v>
      </c>
      <c r="F76" s="43">
        <v>81140</v>
      </c>
      <c r="G76" s="25">
        <v>81345</v>
      </c>
      <c r="H76" s="25">
        <f t="shared" si="14"/>
        <v>205</v>
      </c>
      <c r="I76" s="25"/>
      <c r="J76" s="25"/>
      <c r="K76" s="169">
        <v>1</v>
      </c>
      <c r="L76" s="180" t="s">
        <v>23</v>
      </c>
      <c r="O76" s="41">
        <f t="shared" si="10"/>
        <v>205</v>
      </c>
      <c r="P76" s="41" t="str">
        <f t="shared" si="11"/>
        <v>YES</v>
      </c>
      <c r="R76" s="17" t="s">
        <v>369</v>
      </c>
      <c r="Z76" s="17" t="e">
        <f t="shared" si="12"/>
        <v>#N/A</v>
      </c>
      <c r="AB76" s="17" t="e">
        <f t="shared" si="13"/>
        <v>#N/A</v>
      </c>
      <c r="AD76" s="17" t="s">
        <v>371</v>
      </c>
      <c r="AF76" s="17" t="s">
        <v>372</v>
      </c>
      <c r="AG76" s="17" t="s">
        <v>373</v>
      </c>
      <c r="AP76" s="17" t="s">
        <v>374</v>
      </c>
      <c r="AQ76" s="17" t="s">
        <v>345</v>
      </c>
      <c r="AR76" s="17" t="str">
        <f t="shared" si="9"/>
        <v xml:space="preserve"> | Pothole repair &lt;1m2 | Start Ch 81140 | Length 205</v>
      </c>
    </row>
    <row r="77" spans="2:44" x14ac:dyDescent="0.25">
      <c r="B77" s="43" t="s">
        <v>118</v>
      </c>
      <c r="C77" s="52" t="s">
        <v>2</v>
      </c>
      <c r="D77" s="25"/>
      <c r="E77" s="176" t="s">
        <v>92</v>
      </c>
      <c r="F77" s="43">
        <v>81215</v>
      </c>
      <c r="G77" s="25">
        <v>81245</v>
      </c>
      <c r="H77" s="25">
        <f t="shared" si="14"/>
        <v>30</v>
      </c>
      <c r="I77" s="25"/>
      <c r="J77" s="25"/>
      <c r="K77" s="169">
        <v>1</v>
      </c>
      <c r="L77" s="180" t="s">
        <v>23</v>
      </c>
      <c r="O77" s="41">
        <f t="shared" si="10"/>
        <v>30</v>
      </c>
      <c r="P77" s="41" t="str">
        <f t="shared" si="11"/>
        <v>YES</v>
      </c>
      <c r="R77" s="17" t="s">
        <v>365</v>
      </c>
      <c r="Z77" s="17" t="e">
        <f t="shared" si="12"/>
        <v>#N/A</v>
      </c>
      <c r="AB77" s="17" t="e">
        <f t="shared" si="13"/>
        <v>#N/A</v>
      </c>
      <c r="AD77" s="17" t="s">
        <v>375</v>
      </c>
      <c r="AF77" s="17" t="s">
        <v>376</v>
      </c>
      <c r="AG77" s="17" t="s">
        <v>377</v>
      </c>
      <c r="AP77" s="17" t="s">
        <v>378</v>
      </c>
      <c r="AQ77" s="17" t="s">
        <v>379</v>
      </c>
      <c r="AR77" s="17" t="str">
        <f t="shared" si="9"/>
        <v xml:space="preserve"> | Pothole repair &lt;1m2 | Start Ch 81215 | Length 30</v>
      </c>
    </row>
    <row r="78" spans="2:44" x14ac:dyDescent="0.25">
      <c r="B78" s="43" t="s">
        <v>120</v>
      </c>
      <c r="C78" s="52" t="s">
        <v>2</v>
      </c>
      <c r="D78" s="25"/>
      <c r="E78" s="176" t="s">
        <v>92</v>
      </c>
      <c r="F78" s="43">
        <v>82430</v>
      </c>
      <c r="G78" s="25">
        <v>82460</v>
      </c>
      <c r="H78" s="25">
        <f t="shared" si="14"/>
        <v>30</v>
      </c>
      <c r="I78" s="25"/>
      <c r="J78" s="25"/>
      <c r="K78" s="169">
        <v>1</v>
      </c>
      <c r="L78" s="180" t="s">
        <v>23</v>
      </c>
      <c r="O78" s="41">
        <f t="shared" si="10"/>
        <v>30</v>
      </c>
      <c r="P78" s="41" t="str">
        <f t="shared" si="11"/>
        <v>YES</v>
      </c>
      <c r="R78" s="17" t="s">
        <v>323</v>
      </c>
      <c r="Z78" s="17" t="e">
        <f t="shared" si="12"/>
        <v>#N/A</v>
      </c>
      <c r="AB78" s="17" t="e">
        <f t="shared" si="13"/>
        <v>#N/A</v>
      </c>
      <c r="AD78" s="17" t="s">
        <v>380</v>
      </c>
      <c r="AF78" s="17" t="s">
        <v>381</v>
      </c>
      <c r="AG78" s="17" t="s">
        <v>308</v>
      </c>
      <c r="AP78" s="17" t="s">
        <v>382</v>
      </c>
      <c r="AQ78" s="17" t="s">
        <v>383</v>
      </c>
      <c r="AR78" s="17" t="str">
        <f t="shared" si="9"/>
        <v xml:space="preserve"> | Pothole repair &lt;1m2 | Start Ch 82430 | Length 30</v>
      </c>
    </row>
    <row r="79" spans="2:44" x14ac:dyDescent="0.25">
      <c r="B79" s="43" t="s">
        <v>121</v>
      </c>
      <c r="C79" s="52" t="s">
        <v>2</v>
      </c>
      <c r="D79" s="25"/>
      <c r="E79" s="53" t="s">
        <v>6</v>
      </c>
      <c r="F79" s="43">
        <v>82520</v>
      </c>
      <c r="G79" s="25">
        <v>82550</v>
      </c>
      <c r="H79" s="25">
        <f t="shared" si="14"/>
        <v>30</v>
      </c>
      <c r="I79" s="25">
        <v>2</v>
      </c>
      <c r="J79" s="25"/>
      <c r="K79" s="169">
        <f>H79*I79</f>
        <v>60</v>
      </c>
      <c r="L79" s="180" t="s">
        <v>7</v>
      </c>
      <c r="O79" s="41">
        <f t="shared" si="10"/>
        <v>30</v>
      </c>
      <c r="P79" s="41" t="str">
        <f t="shared" si="11"/>
        <v>YES</v>
      </c>
      <c r="R79" s="17" t="s">
        <v>282</v>
      </c>
      <c r="Z79" s="17" t="e">
        <f t="shared" si="12"/>
        <v>#N/A</v>
      </c>
      <c r="AB79" s="17" t="e">
        <f t="shared" si="13"/>
        <v>#N/A</v>
      </c>
      <c r="AD79" s="17" t="s">
        <v>384</v>
      </c>
      <c r="AF79" s="17" t="s">
        <v>385</v>
      </c>
      <c r="AG79" s="17" t="s">
        <v>282</v>
      </c>
      <c r="AP79" s="17" t="s">
        <v>386</v>
      </c>
      <c r="AQ79" s="17" t="s">
        <v>387</v>
      </c>
      <c r="AR79" s="17" t="str">
        <f t="shared" si="9"/>
        <v xml:space="preserve"> | Bitumen spray seal, 2-coat | Start Ch 82520 | Length 30</v>
      </c>
    </row>
    <row r="80" spans="2:44" ht="17.25" x14ac:dyDescent="0.25">
      <c r="B80" s="43" t="s">
        <v>122</v>
      </c>
      <c r="C80" s="52" t="s">
        <v>2</v>
      </c>
      <c r="D80" s="25"/>
      <c r="E80" s="53" t="s">
        <v>31</v>
      </c>
      <c r="F80" s="43">
        <v>82520</v>
      </c>
      <c r="G80" s="25">
        <v>82550</v>
      </c>
      <c r="H80" s="25">
        <f t="shared" si="14"/>
        <v>30</v>
      </c>
      <c r="I80" s="25">
        <v>2</v>
      </c>
      <c r="J80" s="25">
        <v>0.05</v>
      </c>
      <c r="K80" s="169">
        <f>H80*I80</f>
        <v>60</v>
      </c>
      <c r="L80" s="180" t="s">
        <v>429</v>
      </c>
      <c r="O80" s="41">
        <f t="shared" si="10"/>
        <v>30</v>
      </c>
      <c r="P80" s="41" t="str">
        <f t="shared" si="11"/>
        <v>YES</v>
      </c>
      <c r="R80" s="17" t="s">
        <v>323</v>
      </c>
      <c r="Z80" s="17" t="e">
        <f t="shared" si="12"/>
        <v>#N/A</v>
      </c>
      <c r="AB80" s="17" t="e">
        <f t="shared" si="13"/>
        <v>#N/A</v>
      </c>
      <c r="AP80" s="17" t="s">
        <v>388</v>
      </c>
      <c r="AQ80" s="17" t="s">
        <v>389</v>
      </c>
      <c r="AR80" s="17" t="str">
        <f t="shared" si="9"/>
        <v xml:space="preserve"> | In-situ stabilisation - including 50mm corrector. Excludes seal | Start Ch 82520 | Length 30</v>
      </c>
    </row>
    <row r="81" spans="2:44" x14ac:dyDescent="0.25">
      <c r="B81" s="43" t="s">
        <v>123</v>
      </c>
      <c r="C81" s="52" t="s">
        <v>2</v>
      </c>
      <c r="D81" s="25"/>
      <c r="E81" s="53" t="s">
        <v>6</v>
      </c>
      <c r="F81" s="43">
        <v>83065</v>
      </c>
      <c r="G81" s="25">
        <v>83095</v>
      </c>
      <c r="H81" s="25">
        <f t="shared" si="14"/>
        <v>30</v>
      </c>
      <c r="I81" s="25">
        <v>4.2</v>
      </c>
      <c r="J81" s="25"/>
      <c r="K81" s="169">
        <f>H81*I81</f>
        <v>126</v>
      </c>
      <c r="L81" s="180" t="s">
        <v>7</v>
      </c>
      <c r="O81" s="41">
        <f t="shared" si="10"/>
        <v>30</v>
      </c>
      <c r="P81" s="41" t="str">
        <f t="shared" si="11"/>
        <v>YES</v>
      </c>
      <c r="R81" s="17" t="s">
        <v>306</v>
      </c>
      <c r="Z81" s="17" t="e">
        <f t="shared" si="12"/>
        <v>#N/A</v>
      </c>
      <c r="AB81" s="17" t="e">
        <f t="shared" si="13"/>
        <v>#N/A</v>
      </c>
      <c r="AP81" s="17" t="s">
        <v>390</v>
      </c>
      <c r="AQ81" s="17" t="s">
        <v>391</v>
      </c>
      <c r="AR81" s="17" t="str">
        <f t="shared" si="9"/>
        <v xml:space="preserve"> | Bitumen spray seal, 2-coat | Start Ch 83065 | Length 30</v>
      </c>
    </row>
    <row r="82" spans="2:44" ht="17.25" x14ac:dyDescent="0.25">
      <c r="B82" s="43" t="s">
        <v>124</v>
      </c>
      <c r="C82" s="52" t="s">
        <v>2</v>
      </c>
      <c r="D82" s="25"/>
      <c r="E82" s="53" t="s">
        <v>31</v>
      </c>
      <c r="F82" s="43">
        <v>83065</v>
      </c>
      <c r="G82" s="25">
        <v>83095</v>
      </c>
      <c r="H82" s="25">
        <f t="shared" si="14"/>
        <v>30</v>
      </c>
      <c r="I82" s="25">
        <v>4.2</v>
      </c>
      <c r="J82" s="25">
        <v>0.05</v>
      </c>
      <c r="K82" s="169">
        <f>H82*I82</f>
        <v>126</v>
      </c>
      <c r="L82" s="180" t="s">
        <v>429</v>
      </c>
      <c r="O82" s="41">
        <f t="shared" si="10"/>
        <v>30</v>
      </c>
      <c r="P82" s="41" t="str">
        <f t="shared" si="11"/>
        <v>YES</v>
      </c>
      <c r="R82" s="17" t="s">
        <v>282</v>
      </c>
      <c r="Z82" s="17" t="e">
        <f t="shared" si="12"/>
        <v>#N/A</v>
      </c>
      <c r="AB82" s="17" t="e">
        <f t="shared" si="13"/>
        <v>#N/A</v>
      </c>
      <c r="AP82" s="17" t="s">
        <v>392</v>
      </c>
      <c r="AQ82" s="17" t="s">
        <v>393</v>
      </c>
      <c r="AR82" s="17" t="str">
        <f t="shared" si="9"/>
        <v xml:space="preserve"> | In-situ stabilisation - including 50mm corrector. Excludes seal | Start Ch 83065 | Length 30</v>
      </c>
    </row>
    <row r="83" spans="2:44" x14ac:dyDescent="0.25">
      <c r="B83" s="43" t="s">
        <v>5</v>
      </c>
      <c r="C83" s="52" t="s">
        <v>2</v>
      </c>
      <c r="D83" s="25"/>
      <c r="E83" s="53" t="s">
        <v>6</v>
      </c>
      <c r="F83" s="43">
        <v>83425</v>
      </c>
      <c r="G83" s="25">
        <v>83430</v>
      </c>
      <c r="H83" s="25">
        <f t="shared" si="14"/>
        <v>5</v>
      </c>
      <c r="I83" s="25">
        <v>2</v>
      </c>
      <c r="J83" s="25"/>
      <c r="K83" s="169">
        <f>H83*I83</f>
        <v>10</v>
      </c>
      <c r="L83" s="180" t="s">
        <v>7</v>
      </c>
      <c r="O83" s="41">
        <f t="shared" si="10"/>
        <v>5</v>
      </c>
      <c r="P83" s="41" t="str">
        <f t="shared" si="11"/>
        <v>YES</v>
      </c>
      <c r="R83" s="17" t="s">
        <v>282</v>
      </c>
      <c r="Z83" s="17" t="e">
        <f t="shared" si="12"/>
        <v>#N/A</v>
      </c>
      <c r="AB83" s="17" t="e">
        <f t="shared" si="13"/>
        <v>#N/A</v>
      </c>
      <c r="AP83" s="17" t="s">
        <v>394</v>
      </c>
      <c r="AQ83" s="17" t="s">
        <v>395</v>
      </c>
      <c r="AR83" s="17" t="str">
        <f t="shared" si="9"/>
        <v xml:space="preserve"> | Bitumen spray seal, 2-coat | Start Ch 83425 | Length 5</v>
      </c>
    </row>
    <row r="84" spans="2:44" x14ac:dyDescent="0.25">
      <c r="B84" s="43" t="s">
        <v>125</v>
      </c>
      <c r="C84" s="52" t="s">
        <v>2</v>
      </c>
      <c r="D84" s="25"/>
      <c r="E84" s="176" t="s">
        <v>38</v>
      </c>
      <c r="F84" s="43">
        <v>83425</v>
      </c>
      <c r="G84" s="25">
        <v>83425</v>
      </c>
      <c r="H84" s="25"/>
      <c r="I84" s="25"/>
      <c r="J84" s="25"/>
      <c r="K84" s="169">
        <v>1</v>
      </c>
      <c r="L84" s="180" t="s">
        <v>23</v>
      </c>
      <c r="O84" s="41">
        <f t="shared" si="10"/>
        <v>0</v>
      </c>
      <c r="P84" s="41" t="str">
        <f t="shared" si="11"/>
        <v>YES</v>
      </c>
      <c r="R84" s="17" t="s">
        <v>282</v>
      </c>
      <c r="Z84" s="17" t="e">
        <f t="shared" si="12"/>
        <v>#N/A</v>
      </c>
      <c r="AB84" s="17" t="e">
        <f t="shared" si="13"/>
        <v>#N/A</v>
      </c>
      <c r="AP84" s="17" t="s">
        <v>396</v>
      </c>
      <c r="AQ84" s="17" t="s">
        <v>397</v>
      </c>
      <c r="AR84" s="17" t="str">
        <f t="shared" si="9"/>
        <v xml:space="preserve"> | Replace guide posts or markers | Start Ch 83425 | Length </v>
      </c>
    </row>
    <row r="85" spans="2:44" x14ac:dyDescent="0.25">
      <c r="B85" s="43" t="s">
        <v>1</v>
      </c>
      <c r="C85" s="52" t="s">
        <v>2</v>
      </c>
      <c r="D85" s="25"/>
      <c r="E85" s="176" t="s">
        <v>3</v>
      </c>
      <c r="F85" s="43">
        <v>83435</v>
      </c>
      <c r="G85" s="25">
        <v>83450</v>
      </c>
      <c r="H85" s="25">
        <v>14.64</v>
      </c>
      <c r="I85" s="25"/>
      <c r="J85" s="25"/>
      <c r="K85" s="169">
        <v>14.64</v>
      </c>
      <c r="L85" s="180" t="s">
        <v>4</v>
      </c>
      <c r="O85" s="41">
        <f t="shared" si="10"/>
        <v>15</v>
      </c>
      <c r="P85" s="41" t="str">
        <f t="shared" si="11"/>
        <v>NO</v>
      </c>
      <c r="R85" s="17" t="s">
        <v>282</v>
      </c>
      <c r="Z85" s="17" t="e">
        <f t="shared" si="12"/>
        <v>#N/A</v>
      </c>
      <c r="AB85" s="17" t="e">
        <f t="shared" si="13"/>
        <v>#N/A</v>
      </c>
      <c r="AP85" s="17" t="s">
        <v>399</v>
      </c>
      <c r="AQ85" s="17" t="s">
        <v>400</v>
      </c>
      <c r="AR85" s="17" t="str">
        <f t="shared" si="9"/>
        <v xml:space="preserve"> | Replace concrete pipe &lt;375mm dia. | Start Ch 83435 | Length 14.64</v>
      </c>
    </row>
    <row r="86" spans="2:44" x14ac:dyDescent="0.25">
      <c r="B86" s="43" t="s">
        <v>126</v>
      </c>
      <c r="C86" s="52" t="s">
        <v>2</v>
      </c>
      <c r="D86" s="25"/>
      <c r="E86" s="176" t="s">
        <v>38</v>
      </c>
      <c r="F86" s="43">
        <v>86340</v>
      </c>
      <c r="G86" s="25">
        <v>86340</v>
      </c>
      <c r="H86" s="25"/>
      <c r="I86" s="25"/>
      <c r="J86" s="25"/>
      <c r="K86" s="169">
        <v>1</v>
      </c>
      <c r="L86" s="180" t="s">
        <v>23</v>
      </c>
      <c r="O86" s="41">
        <f t="shared" si="10"/>
        <v>0</v>
      </c>
      <c r="P86" s="41" t="str">
        <f t="shared" si="11"/>
        <v>YES</v>
      </c>
      <c r="R86" s="17" t="s">
        <v>282</v>
      </c>
      <c r="Z86" s="17" t="e">
        <f t="shared" si="12"/>
        <v>#N/A</v>
      </c>
      <c r="AB86" s="17" t="e">
        <f t="shared" si="13"/>
        <v>#N/A</v>
      </c>
      <c r="AP86" s="17" t="s">
        <v>399</v>
      </c>
      <c r="AQ86" s="17" t="s">
        <v>401</v>
      </c>
      <c r="AR86" s="17" t="str">
        <f t="shared" si="9"/>
        <v xml:space="preserve"> | Replace guide posts or markers | Start Ch 86340 | Length </v>
      </c>
    </row>
    <row r="87" spans="2:44" x14ac:dyDescent="0.25">
      <c r="B87" s="43" t="s">
        <v>127</v>
      </c>
      <c r="C87" s="52" t="s">
        <v>2</v>
      </c>
      <c r="D87" s="25"/>
      <c r="E87" s="53" t="s">
        <v>27</v>
      </c>
      <c r="F87" s="43">
        <v>86620</v>
      </c>
      <c r="G87" s="25">
        <v>87470</v>
      </c>
      <c r="H87" s="25">
        <f t="shared" ref="H87:H123" si="15">G87-F87</f>
        <v>850</v>
      </c>
      <c r="I87" s="25">
        <v>1.5</v>
      </c>
      <c r="J87" s="25">
        <v>0.05</v>
      </c>
      <c r="K87" s="169">
        <f>H87</f>
        <v>850</v>
      </c>
      <c r="L87" s="180" t="s">
        <v>4</v>
      </c>
      <c r="O87" s="41">
        <f t="shared" si="10"/>
        <v>850</v>
      </c>
      <c r="P87" s="41" t="str">
        <f t="shared" si="11"/>
        <v>YES</v>
      </c>
      <c r="R87" s="17" t="s">
        <v>282</v>
      </c>
      <c r="Z87" s="17" t="e">
        <f t="shared" si="12"/>
        <v>#N/A</v>
      </c>
      <c r="AB87" s="17" t="e">
        <f t="shared" si="13"/>
        <v>#N/A</v>
      </c>
      <c r="AP87" s="17" t="s">
        <v>402</v>
      </c>
      <c r="AQ87" s="17" t="s">
        <v>373</v>
      </c>
      <c r="AR87" s="17" t="str">
        <f t="shared" si="9"/>
        <v xml:space="preserve"> | Heavy shoulder grading - incorporating 50mm of imported material | Start Ch 86620 | Length 850</v>
      </c>
    </row>
    <row r="88" spans="2:44" x14ac:dyDescent="0.25">
      <c r="B88" s="43" t="s">
        <v>128</v>
      </c>
      <c r="C88" s="52" t="s">
        <v>2</v>
      </c>
      <c r="D88" s="25"/>
      <c r="E88" s="53" t="s">
        <v>6</v>
      </c>
      <c r="F88" s="43">
        <v>86730</v>
      </c>
      <c r="G88" s="25">
        <v>86760</v>
      </c>
      <c r="H88" s="25">
        <f t="shared" si="15"/>
        <v>30</v>
      </c>
      <c r="I88" s="25">
        <v>9.5</v>
      </c>
      <c r="J88" s="25"/>
      <c r="K88" s="169">
        <f t="shared" ref="K88:K97" si="16">H88*I88</f>
        <v>285</v>
      </c>
      <c r="L88" s="180" t="s">
        <v>7</v>
      </c>
      <c r="O88" s="41">
        <f t="shared" si="10"/>
        <v>30</v>
      </c>
      <c r="P88" s="41" t="str">
        <f t="shared" si="11"/>
        <v>YES</v>
      </c>
      <c r="R88" s="17" t="s">
        <v>282</v>
      </c>
      <c r="Z88" s="17" t="e">
        <f t="shared" si="12"/>
        <v>#N/A</v>
      </c>
      <c r="AB88" s="17" t="e">
        <f t="shared" si="13"/>
        <v>#N/A</v>
      </c>
      <c r="AP88" s="17" t="s">
        <v>403</v>
      </c>
      <c r="AQ88" s="17" t="s">
        <v>404</v>
      </c>
      <c r="AR88" s="17" t="str">
        <f t="shared" si="9"/>
        <v xml:space="preserve"> | Bitumen spray seal, 2-coat | Start Ch 86730 | Length 30</v>
      </c>
    </row>
    <row r="89" spans="2:44" ht="17.25" x14ac:dyDescent="0.25">
      <c r="B89" s="43" t="s">
        <v>129</v>
      </c>
      <c r="C89" s="52" t="s">
        <v>2</v>
      </c>
      <c r="D89" s="25"/>
      <c r="E89" s="53" t="s">
        <v>31</v>
      </c>
      <c r="F89" s="43">
        <v>86730</v>
      </c>
      <c r="G89" s="25">
        <v>86760</v>
      </c>
      <c r="H89" s="25">
        <f t="shared" si="15"/>
        <v>30</v>
      </c>
      <c r="I89" s="25">
        <v>9.5</v>
      </c>
      <c r="J89" s="25">
        <v>0.05</v>
      </c>
      <c r="K89" s="169">
        <f t="shared" si="16"/>
        <v>285</v>
      </c>
      <c r="L89" s="180" t="s">
        <v>429</v>
      </c>
      <c r="O89" s="41">
        <f t="shared" si="10"/>
        <v>30</v>
      </c>
      <c r="P89" s="41" t="str">
        <f t="shared" si="11"/>
        <v>YES</v>
      </c>
      <c r="R89" s="17" t="s">
        <v>282</v>
      </c>
      <c r="Z89" s="17" t="e">
        <f t="shared" si="12"/>
        <v>#N/A</v>
      </c>
      <c r="AB89" s="17" t="e">
        <f t="shared" si="13"/>
        <v>#N/A</v>
      </c>
      <c r="AP89" s="17" t="s">
        <v>405</v>
      </c>
      <c r="AQ89" s="17" t="s">
        <v>406</v>
      </c>
      <c r="AR89" s="17" t="str">
        <f t="shared" si="9"/>
        <v xml:space="preserve"> | In-situ stabilisation - including 50mm corrector. Excludes seal | Start Ch 86730 | Length 30</v>
      </c>
    </row>
    <row r="90" spans="2:44" x14ac:dyDescent="0.25">
      <c r="B90" s="43" t="s">
        <v>130</v>
      </c>
      <c r="C90" s="52" t="s">
        <v>2</v>
      </c>
      <c r="D90" s="25"/>
      <c r="E90" s="53" t="s">
        <v>6</v>
      </c>
      <c r="F90" s="43">
        <v>86985</v>
      </c>
      <c r="G90" s="25">
        <v>87015</v>
      </c>
      <c r="H90" s="25">
        <f t="shared" si="15"/>
        <v>30</v>
      </c>
      <c r="I90" s="25">
        <v>4</v>
      </c>
      <c r="J90" s="25"/>
      <c r="K90" s="169">
        <f t="shared" si="16"/>
        <v>120</v>
      </c>
      <c r="L90" s="180" t="s">
        <v>7</v>
      </c>
      <c r="AR90" s="17" t="str">
        <f t="shared" si="9"/>
        <v xml:space="preserve"> | Bitumen spray seal, 2-coat | Start Ch 86985 | Length 30</v>
      </c>
    </row>
    <row r="91" spans="2:44" ht="17.25" x14ac:dyDescent="0.25">
      <c r="B91" s="43" t="s">
        <v>131</v>
      </c>
      <c r="C91" s="52" t="s">
        <v>2</v>
      </c>
      <c r="D91" s="25"/>
      <c r="E91" s="53" t="s">
        <v>31</v>
      </c>
      <c r="F91" s="43">
        <v>86985</v>
      </c>
      <c r="G91" s="25">
        <v>87015</v>
      </c>
      <c r="H91" s="25">
        <f t="shared" si="15"/>
        <v>30</v>
      </c>
      <c r="I91" s="25">
        <v>4</v>
      </c>
      <c r="J91" s="25">
        <v>0.05</v>
      </c>
      <c r="K91" s="169">
        <f t="shared" si="16"/>
        <v>120</v>
      </c>
      <c r="L91" s="180" t="s">
        <v>429</v>
      </c>
      <c r="AR91" s="17" t="str">
        <f t="shared" si="9"/>
        <v xml:space="preserve"> | In-situ stabilisation - including 50mm corrector. Excludes seal | Start Ch 86985 | Length 30</v>
      </c>
    </row>
    <row r="92" spans="2:44" x14ac:dyDescent="0.25">
      <c r="B92" s="43" t="s">
        <v>132</v>
      </c>
      <c r="C92" s="52" t="s">
        <v>2</v>
      </c>
      <c r="D92" s="25"/>
      <c r="E92" s="53" t="s">
        <v>6</v>
      </c>
      <c r="F92" s="43">
        <v>87145</v>
      </c>
      <c r="G92" s="25">
        <v>87175</v>
      </c>
      <c r="H92" s="25">
        <f t="shared" si="15"/>
        <v>30</v>
      </c>
      <c r="I92" s="25">
        <v>2</v>
      </c>
      <c r="J92" s="25"/>
      <c r="K92" s="169">
        <f t="shared" si="16"/>
        <v>60</v>
      </c>
      <c r="L92" s="180" t="s">
        <v>7</v>
      </c>
      <c r="AR92" s="17" t="str">
        <f t="shared" si="9"/>
        <v xml:space="preserve"> | Bitumen spray seal, 2-coat | Start Ch 87145 | Length 30</v>
      </c>
    </row>
    <row r="93" spans="2:44" ht="17.25" x14ac:dyDescent="0.25">
      <c r="B93" s="43" t="s">
        <v>133</v>
      </c>
      <c r="C93" s="52" t="s">
        <v>2</v>
      </c>
      <c r="D93" s="25"/>
      <c r="E93" s="53" t="s">
        <v>31</v>
      </c>
      <c r="F93" s="43">
        <v>87145</v>
      </c>
      <c r="G93" s="25">
        <v>87175</v>
      </c>
      <c r="H93" s="25">
        <f t="shared" si="15"/>
        <v>30</v>
      </c>
      <c r="I93" s="25">
        <v>2</v>
      </c>
      <c r="J93" s="25">
        <v>0.05</v>
      </c>
      <c r="K93" s="169">
        <f t="shared" si="16"/>
        <v>60</v>
      </c>
      <c r="L93" s="180" t="s">
        <v>429</v>
      </c>
      <c r="AR93" s="17" t="str">
        <f t="shared" si="9"/>
        <v xml:space="preserve"> | In-situ stabilisation - including 50mm corrector. Excludes seal | Start Ch 87145 | Length 30</v>
      </c>
    </row>
    <row r="94" spans="2:44" x14ac:dyDescent="0.25">
      <c r="B94" s="43" t="s">
        <v>134</v>
      </c>
      <c r="C94" s="52" t="s">
        <v>2</v>
      </c>
      <c r="D94" s="25"/>
      <c r="E94" s="53" t="s">
        <v>6</v>
      </c>
      <c r="F94" s="43">
        <v>87165</v>
      </c>
      <c r="G94" s="25">
        <v>87195</v>
      </c>
      <c r="H94" s="25">
        <f t="shared" si="15"/>
        <v>30</v>
      </c>
      <c r="I94" s="25">
        <v>2</v>
      </c>
      <c r="J94" s="25"/>
      <c r="K94" s="169">
        <f t="shared" si="16"/>
        <v>60</v>
      </c>
      <c r="L94" s="180" t="s">
        <v>7</v>
      </c>
      <c r="AR94" s="17" t="str">
        <f t="shared" si="9"/>
        <v xml:space="preserve"> | Bitumen spray seal, 2-coat | Start Ch 87165 | Length 30</v>
      </c>
    </row>
    <row r="95" spans="2:44" ht="17.25" x14ac:dyDescent="0.25">
      <c r="B95" s="43" t="s">
        <v>135</v>
      </c>
      <c r="C95" s="52" t="s">
        <v>2</v>
      </c>
      <c r="D95" s="25"/>
      <c r="E95" s="53" t="s">
        <v>31</v>
      </c>
      <c r="F95" s="43">
        <v>87165</v>
      </c>
      <c r="G95" s="25">
        <v>87195</v>
      </c>
      <c r="H95" s="25">
        <f t="shared" si="15"/>
        <v>30</v>
      </c>
      <c r="I95" s="25">
        <v>2</v>
      </c>
      <c r="J95" s="25">
        <v>0.05</v>
      </c>
      <c r="K95" s="169">
        <f t="shared" si="16"/>
        <v>60</v>
      </c>
      <c r="L95" s="180" t="s">
        <v>429</v>
      </c>
      <c r="AR95" s="17" t="str">
        <f t="shared" si="9"/>
        <v xml:space="preserve"> | In-situ stabilisation - including 50mm corrector. Excludes seal | Start Ch 87165 | Length 30</v>
      </c>
    </row>
    <row r="96" spans="2:44" x14ac:dyDescent="0.25">
      <c r="B96" s="43" t="s">
        <v>136</v>
      </c>
      <c r="C96" s="52" t="s">
        <v>2</v>
      </c>
      <c r="D96" s="25"/>
      <c r="E96" s="53" t="s">
        <v>6</v>
      </c>
      <c r="F96" s="43">
        <v>87670</v>
      </c>
      <c r="G96" s="25">
        <v>87700</v>
      </c>
      <c r="H96" s="25">
        <f t="shared" si="15"/>
        <v>30</v>
      </c>
      <c r="I96" s="25">
        <v>4</v>
      </c>
      <c r="J96" s="25"/>
      <c r="K96" s="169">
        <f t="shared" si="16"/>
        <v>120</v>
      </c>
      <c r="L96" s="180" t="s">
        <v>7</v>
      </c>
      <c r="AR96" s="17" t="str">
        <f t="shared" si="9"/>
        <v xml:space="preserve"> | Bitumen spray seal, 2-coat | Start Ch 87670 | Length 30</v>
      </c>
    </row>
    <row r="97" spans="2:44" ht="17.25" x14ac:dyDescent="0.25">
      <c r="B97" s="43" t="s">
        <v>137</v>
      </c>
      <c r="C97" s="52" t="s">
        <v>2</v>
      </c>
      <c r="D97" s="25"/>
      <c r="E97" s="53" t="s">
        <v>31</v>
      </c>
      <c r="F97" s="43">
        <v>87670</v>
      </c>
      <c r="G97" s="25">
        <v>87700</v>
      </c>
      <c r="H97" s="25">
        <f t="shared" si="15"/>
        <v>30</v>
      </c>
      <c r="I97" s="25">
        <v>4</v>
      </c>
      <c r="J97" s="25">
        <v>0.05</v>
      </c>
      <c r="K97" s="169">
        <f t="shared" si="16"/>
        <v>120</v>
      </c>
      <c r="L97" s="180" t="s">
        <v>429</v>
      </c>
      <c r="AR97" s="17" t="str">
        <f t="shared" si="9"/>
        <v xml:space="preserve"> | In-situ stabilisation - including 50mm corrector. Excludes seal | Start Ch 87670 | Length 30</v>
      </c>
    </row>
    <row r="98" spans="2:44" x14ac:dyDescent="0.25">
      <c r="B98" s="43" t="s">
        <v>138</v>
      </c>
      <c r="C98" s="52" t="s">
        <v>2</v>
      </c>
      <c r="D98" s="25"/>
      <c r="E98" s="176" t="s">
        <v>34</v>
      </c>
      <c r="F98" s="43">
        <v>87795</v>
      </c>
      <c r="G98" s="25">
        <v>87845</v>
      </c>
      <c r="H98" s="25">
        <f t="shared" si="15"/>
        <v>50</v>
      </c>
      <c r="I98" s="25"/>
      <c r="J98" s="25"/>
      <c r="K98" s="169">
        <f>H98</f>
        <v>50</v>
      </c>
      <c r="L98" s="180" t="s">
        <v>4</v>
      </c>
      <c r="AR98" s="17" t="str">
        <f t="shared" si="9"/>
        <v xml:space="preserve"> | Reshape table drain (1 side) | Start Ch 87795 | Length 50</v>
      </c>
    </row>
    <row r="99" spans="2:44" x14ac:dyDescent="0.25">
      <c r="B99" s="43" t="s">
        <v>139</v>
      </c>
      <c r="C99" s="52" t="s">
        <v>2</v>
      </c>
      <c r="D99" s="25"/>
      <c r="E99" s="53" t="s">
        <v>27</v>
      </c>
      <c r="F99" s="43">
        <v>87925</v>
      </c>
      <c r="G99" s="25">
        <v>87975</v>
      </c>
      <c r="H99" s="25">
        <f t="shared" si="15"/>
        <v>50</v>
      </c>
      <c r="I99" s="25">
        <v>1.5</v>
      </c>
      <c r="J99" s="25">
        <v>0.05</v>
      </c>
      <c r="K99" s="169">
        <f>H99</f>
        <v>50</v>
      </c>
      <c r="L99" s="180" t="s">
        <v>4</v>
      </c>
      <c r="AR99" s="17" t="str">
        <f t="shared" si="9"/>
        <v xml:space="preserve"> | Heavy shoulder grading - incorporating 50mm of imported material | Start Ch 87925 | Length 50</v>
      </c>
    </row>
    <row r="100" spans="2:44" ht="17.25" x14ac:dyDescent="0.25">
      <c r="B100" s="43" t="s">
        <v>140</v>
      </c>
      <c r="C100" s="52" t="s">
        <v>2</v>
      </c>
      <c r="D100" s="25"/>
      <c r="E100" s="53" t="s">
        <v>13</v>
      </c>
      <c r="F100" s="43">
        <v>88100</v>
      </c>
      <c r="G100" s="25">
        <v>88105</v>
      </c>
      <c r="H100" s="25">
        <f t="shared" si="15"/>
        <v>5</v>
      </c>
      <c r="I100" s="25">
        <v>2</v>
      </c>
      <c r="J100" s="25">
        <v>0.3</v>
      </c>
      <c r="K100" s="170">
        <f>H100*I100*J100</f>
        <v>3</v>
      </c>
      <c r="L100" s="180" t="s">
        <v>292</v>
      </c>
      <c r="AR100" s="17" t="str">
        <f t="shared" si="9"/>
        <v xml:space="preserve"> | Bulk fill - imported | Start Ch 88100 | Length 5</v>
      </c>
    </row>
    <row r="101" spans="2:44" x14ac:dyDescent="0.25">
      <c r="B101" s="43" t="s">
        <v>141</v>
      </c>
      <c r="C101" s="52" t="s">
        <v>2</v>
      </c>
      <c r="D101" s="25"/>
      <c r="E101" s="53" t="s">
        <v>27</v>
      </c>
      <c r="F101" s="43">
        <v>88975</v>
      </c>
      <c r="G101" s="25">
        <v>89035</v>
      </c>
      <c r="H101" s="25">
        <f t="shared" si="15"/>
        <v>60</v>
      </c>
      <c r="I101" s="25">
        <v>1.5</v>
      </c>
      <c r="J101" s="25">
        <v>0.05</v>
      </c>
      <c r="K101" s="169">
        <f>H101</f>
        <v>60</v>
      </c>
      <c r="L101" s="180" t="s">
        <v>4</v>
      </c>
      <c r="AR101" s="17" t="str">
        <f t="shared" si="9"/>
        <v xml:space="preserve"> | Heavy shoulder grading - incorporating 50mm of imported material | Start Ch 88975 | Length 60</v>
      </c>
    </row>
    <row r="102" spans="2:44" ht="17.25" x14ac:dyDescent="0.25">
      <c r="B102" s="43" t="s">
        <v>142</v>
      </c>
      <c r="C102" s="52" t="s">
        <v>2</v>
      </c>
      <c r="D102" s="25"/>
      <c r="E102" s="176" t="s">
        <v>40</v>
      </c>
      <c r="F102" s="43">
        <v>89455</v>
      </c>
      <c r="G102" s="25">
        <v>89485</v>
      </c>
      <c r="H102" s="25">
        <f t="shared" si="15"/>
        <v>30</v>
      </c>
      <c r="I102" s="25">
        <v>2</v>
      </c>
      <c r="J102" s="25">
        <v>0.3</v>
      </c>
      <c r="K102" s="169">
        <f>H102*I102*J102</f>
        <v>18</v>
      </c>
      <c r="L102" s="180" t="s">
        <v>292</v>
      </c>
      <c r="AR102" s="17" t="str">
        <f t="shared" ref="AR102:AR133" si="17">_xlfn.CONCAT(D102," | ",E102," | ","Start Ch ",F102," | ","Length ",H102)</f>
        <v xml:space="preserve"> | Rock protection | Start Ch 89455 | Length 30</v>
      </c>
    </row>
    <row r="103" spans="2:44" x14ac:dyDescent="0.25">
      <c r="B103" s="43" t="s">
        <v>143</v>
      </c>
      <c r="C103" s="52" t="s">
        <v>2</v>
      </c>
      <c r="D103" s="25"/>
      <c r="E103" s="176" t="s">
        <v>34</v>
      </c>
      <c r="F103" s="43">
        <v>91105</v>
      </c>
      <c r="G103" s="25">
        <v>91315</v>
      </c>
      <c r="H103" s="25">
        <f t="shared" si="15"/>
        <v>210</v>
      </c>
      <c r="I103" s="25"/>
      <c r="J103" s="25"/>
      <c r="K103" s="169">
        <f>H103</f>
        <v>210</v>
      </c>
      <c r="L103" s="180" t="s">
        <v>4</v>
      </c>
      <c r="AR103" s="17" t="str">
        <f t="shared" si="17"/>
        <v xml:space="preserve"> | Reshape table drain (1 side) | Start Ch 91105 | Length 210</v>
      </c>
    </row>
    <row r="104" spans="2:44" ht="17.25" x14ac:dyDescent="0.25">
      <c r="B104" s="43" t="s">
        <v>144</v>
      </c>
      <c r="C104" s="52" t="s">
        <v>2</v>
      </c>
      <c r="D104" s="25"/>
      <c r="E104" s="176" t="s">
        <v>15</v>
      </c>
      <c r="F104" s="43">
        <v>95215</v>
      </c>
      <c r="G104" s="25">
        <v>95260</v>
      </c>
      <c r="H104" s="25">
        <f t="shared" si="15"/>
        <v>45</v>
      </c>
      <c r="I104" s="25">
        <v>1.8</v>
      </c>
      <c r="J104" s="25">
        <v>0.15</v>
      </c>
      <c r="K104" s="169">
        <f>H104*I104</f>
        <v>81</v>
      </c>
      <c r="L104" s="180" t="s">
        <v>429</v>
      </c>
      <c r="AR104" s="17" t="str">
        <f t="shared" si="17"/>
        <v xml:space="preserve"> | Reconstruct unbound granular pavement. Excludes seal | Start Ch 95215 | Length 45</v>
      </c>
    </row>
    <row r="105" spans="2:44" x14ac:dyDescent="0.25">
      <c r="B105" s="43" t="s">
        <v>145</v>
      </c>
      <c r="C105" s="52" t="s">
        <v>2</v>
      </c>
      <c r="D105" s="25"/>
      <c r="E105" s="53" t="s">
        <v>6</v>
      </c>
      <c r="F105" s="43">
        <v>95215</v>
      </c>
      <c r="G105" s="25">
        <v>95260</v>
      </c>
      <c r="H105" s="25">
        <f t="shared" si="15"/>
        <v>45</v>
      </c>
      <c r="I105" s="25">
        <v>1.8</v>
      </c>
      <c r="J105" s="25"/>
      <c r="K105" s="169">
        <f>H105*I105</f>
        <v>81</v>
      </c>
      <c r="L105" s="180" t="s">
        <v>7</v>
      </c>
      <c r="AR105" s="17" t="str">
        <f t="shared" si="17"/>
        <v xml:space="preserve"> | Bitumen spray seal, 2-coat | Start Ch 95215 | Length 45</v>
      </c>
    </row>
    <row r="106" spans="2:44" x14ac:dyDescent="0.25">
      <c r="B106" s="43" t="s">
        <v>146</v>
      </c>
      <c r="C106" s="52" t="s">
        <v>2</v>
      </c>
      <c r="D106" s="25"/>
      <c r="E106" s="53" t="s">
        <v>6</v>
      </c>
      <c r="F106" s="43">
        <v>97685</v>
      </c>
      <c r="G106" s="25">
        <v>97734</v>
      </c>
      <c r="H106" s="25">
        <f t="shared" si="15"/>
        <v>49</v>
      </c>
      <c r="I106" s="25">
        <v>4</v>
      </c>
      <c r="J106" s="25"/>
      <c r="K106" s="169">
        <f>H106*I106</f>
        <v>196</v>
      </c>
      <c r="L106" s="180" t="s">
        <v>7</v>
      </c>
      <c r="AR106" s="17" t="str">
        <f t="shared" si="17"/>
        <v xml:space="preserve"> | Bitumen spray seal, 2-coat | Start Ch 97685 | Length 49</v>
      </c>
    </row>
    <row r="107" spans="2:44" ht="17.25" x14ac:dyDescent="0.25">
      <c r="B107" s="43" t="s">
        <v>147</v>
      </c>
      <c r="C107" s="52" t="s">
        <v>2</v>
      </c>
      <c r="D107" s="25"/>
      <c r="E107" s="53" t="s">
        <v>31</v>
      </c>
      <c r="F107" s="43">
        <v>97685</v>
      </c>
      <c r="G107" s="25">
        <v>97734</v>
      </c>
      <c r="H107" s="25">
        <f t="shared" si="15"/>
        <v>49</v>
      </c>
      <c r="I107" s="25">
        <v>4</v>
      </c>
      <c r="J107" s="25">
        <v>0.05</v>
      </c>
      <c r="K107" s="169">
        <f>H107*I107</f>
        <v>196</v>
      </c>
      <c r="L107" s="180" t="s">
        <v>429</v>
      </c>
      <c r="AR107" s="17" t="str">
        <f t="shared" si="17"/>
        <v xml:space="preserve"> | In-situ stabilisation - including 50mm corrector. Excludes seal | Start Ch 97685 | Length 49</v>
      </c>
    </row>
    <row r="108" spans="2:44" x14ac:dyDescent="0.25">
      <c r="B108" s="43" t="s">
        <v>148</v>
      </c>
      <c r="C108" s="52" t="s">
        <v>2</v>
      </c>
      <c r="D108" s="25"/>
      <c r="E108" s="53" t="s">
        <v>27</v>
      </c>
      <c r="F108" s="43">
        <v>97995</v>
      </c>
      <c r="G108" s="25">
        <v>98076</v>
      </c>
      <c r="H108" s="25">
        <f t="shared" si="15"/>
        <v>81</v>
      </c>
      <c r="I108" s="25">
        <v>1.5</v>
      </c>
      <c r="J108" s="25">
        <v>0.05</v>
      </c>
      <c r="K108" s="169">
        <f>H108</f>
        <v>81</v>
      </c>
      <c r="L108" s="180" t="s">
        <v>4</v>
      </c>
      <c r="AR108" s="17" t="str">
        <f t="shared" si="17"/>
        <v xml:space="preserve"> | Heavy shoulder grading - incorporating 50mm of imported material | Start Ch 97995 | Length 81</v>
      </c>
    </row>
    <row r="109" spans="2:44" ht="17.25" x14ac:dyDescent="0.25">
      <c r="B109" s="43" t="s">
        <v>149</v>
      </c>
      <c r="C109" s="52" t="s">
        <v>2</v>
      </c>
      <c r="D109" s="25"/>
      <c r="E109" s="53" t="s">
        <v>13</v>
      </c>
      <c r="F109" s="43">
        <v>97995</v>
      </c>
      <c r="G109" s="25">
        <v>98076</v>
      </c>
      <c r="H109" s="25">
        <f t="shared" si="15"/>
        <v>81</v>
      </c>
      <c r="I109" s="25">
        <v>4</v>
      </c>
      <c r="J109" s="25">
        <v>0.15</v>
      </c>
      <c r="K109" s="170">
        <f>H109*I109*J109</f>
        <v>48.6</v>
      </c>
      <c r="L109" s="180" t="s">
        <v>292</v>
      </c>
      <c r="AR109" s="17" t="str">
        <f t="shared" si="17"/>
        <v xml:space="preserve"> | Bulk fill - imported | Start Ch 97995 | Length 81</v>
      </c>
    </row>
    <row r="110" spans="2:44" x14ac:dyDescent="0.25">
      <c r="B110" s="43" t="s">
        <v>150</v>
      </c>
      <c r="C110" s="52" t="s">
        <v>2</v>
      </c>
      <c r="D110" s="25"/>
      <c r="E110" s="53" t="s">
        <v>6</v>
      </c>
      <c r="F110" s="43">
        <v>98035</v>
      </c>
      <c r="G110" s="25">
        <v>98065</v>
      </c>
      <c r="H110" s="25">
        <f t="shared" si="15"/>
        <v>30</v>
      </c>
      <c r="I110" s="25">
        <v>4</v>
      </c>
      <c r="J110" s="25"/>
      <c r="K110" s="169">
        <f>H110*I110</f>
        <v>120</v>
      </c>
      <c r="L110" s="180" t="s">
        <v>7</v>
      </c>
      <c r="AR110" s="17" t="str">
        <f t="shared" si="17"/>
        <v xml:space="preserve"> | Bitumen spray seal, 2-coat | Start Ch 98035 | Length 30</v>
      </c>
    </row>
    <row r="111" spans="2:44" ht="17.25" x14ac:dyDescent="0.25">
      <c r="B111" s="43" t="s">
        <v>151</v>
      </c>
      <c r="C111" s="52" t="s">
        <v>2</v>
      </c>
      <c r="D111" s="25"/>
      <c r="E111" s="53" t="s">
        <v>31</v>
      </c>
      <c r="F111" s="43">
        <v>98035</v>
      </c>
      <c r="G111" s="25">
        <v>98065</v>
      </c>
      <c r="H111" s="25">
        <f t="shared" si="15"/>
        <v>30</v>
      </c>
      <c r="I111" s="25">
        <v>4</v>
      </c>
      <c r="J111" s="25">
        <v>0.05</v>
      </c>
      <c r="K111" s="169">
        <f>H111*I111</f>
        <v>120</v>
      </c>
      <c r="L111" s="180" t="s">
        <v>429</v>
      </c>
      <c r="AR111" s="17" t="str">
        <f t="shared" si="17"/>
        <v xml:space="preserve"> | In-situ stabilisation - including 50mm corrector. Excludes seal | Start Ch 98035 | Length 30</v>
      </c>
    </row>
    <row r="112" spans="2:44" ht="17.25" x14ac:dyDescent="0.25">
      <c r="B112" s="43" t="s">
        <v>152</v>
      </c>
      <c r="C112" s="52" t="s">
        <v>2</v>
      </c>
      <c r="D112" s="25"/>
      <c r="E112" s="53" t="s">
        <v>17</v>
      </c>
      <c r="F112" s="43">
        <v>98900</v>
      </c>
      <c r="G112" s="25">
        <v>98950</v>
      </c>
      <c r="H112" s="25">
        <f t="shared" si="15"/>
        <v>50</v>
      </c>
      <c r="I112" s="25">
        <v>2</v>
      </c>
      <c r="J112" s="25">
        <v>0.1</v>
      </c>
      <c r="K112" s="170">
        <f>H112*I112*J112</f>
        <v>10</v>
      </c>
      <c r="L112" s="180" t="s">
        <v>292</v>
      </c>
      <c r="AR112" s="17" t="str">
        <f t="shared" si="17"/>
        <v xml:space="preserve"> | Bulk excavate surplus material and remove from site | Start Ch 98900 | Length 50</v>
      </c>
    </row>
    <row r="113" spans="2:44" x14ac:dyDescent="0.25">
      <c r="B113" s="43" t="s">
        <v>154</v>
      </c>
      <c r="C113" s="52" t="s">
        <v>2</v>
      </c>
      <c r="D113" s="25"/>
      <c r="E113" s="53" t="s">
        <v>27</v>
      </c>
      <c r="F113" s="43">
        <v>106765</v>
      </c>
      <c r="G113" s="25">
        <v>106815</v>
      </c>
      <c r="H113" s="25">
        <f t="shared" si="15"/>
        <v>50</v>
      </c>
      <c r="I113" s="25">
        <v>1.5</v>
      </c>
      <c r="J113" s="25">
        <v>0.05</v>
      </c>
      <c r="K113" s="169">
        <f>H113</f>
        <v>50</v>
      </c>
      <c r="L113" s="180" t="s">
        <v>4</v>
      </c>
      <c r="O113" s="41">
        <f t="shared" ref="O113:O131" si="18">G113-F113</f>
        <v>50</v>
      </c>
      <c r="P113" s="41" t="str">
        <f t="shared" ref="P113:P131" si="19">IF(O113=H113,"YES","NO")</f>
        <v>YES</v>
      </c>
      <c r="R113" s="17" t="s">
        <v>288</v>
      </c>
      <c r="Z113" s="17" t="e">
        <f t="shared" ref="Z113:Z131" si="20">_xlfn.XLOOKUP(E113,$AD$62:$AD$79,$AG$62:$AG$79)</f>
        <v>#N/A</v>
      </c>
      <c r="AB113" s="17" t="e">
        <f t="shared" ref="AB113:AB131" si="21">_xlfn.XLOOKUP(E113,$AQ$6:$AQ$114,$AP$6:$AP$114)</f>
        <v>#N/A</v>
      </c>
      <c r="AP113" s="17" t="s">
        <v>407</v>
      </c>
      <c r="AQ113" s="17" t="s">
        <v>377</v>
      </c>
      <c r="AR113" s="17" t="str">
        <f t="shared" si="17"/>
        <v xml:space="preserve"> | Heavy shoulder grading - incorporating 50mm of imported material | Start Ch 106765 | Length 50</v>
      </c>
    </row>
    <row r="114" spans="2:44" ht="17.25" x14ac:dyDescent="0.25">
      <c r="B114" s="43" t="s">
        <v>153</v>
      </c>
      <c r="C114" s="52" t="s">
        <v>2</v>
      </c>
      <c r="D114" s="25"/>
      <c r="E114" s="53" t="s">
        <v>13</v>
      </c>
      <c r="F114" s="43">
        <v>106770</v>
      </c>
      <c r="G114" s="25">
        <v>106780</v>
      </c>
      <c r="H114" s="25">
        <f t="shared" si="15"/>
        <v>10</v>
      </c>
      <c r="I114" s="25">
        <v>2</v>
      </c>
      <c r="J114" s="25">
        <v>0.4</v>
      </c>
      <c r="K114" s="170">
        <f>H114*I114*J114</f>
        <v>8</v>
      </c>
      <c r="L114" s="180" t="s">
        <v>292</v>
      </c>
      <c r="O114" s="41">
        <f t="shared" si="18"/>
        <v>10</v>
      </c>
      <c r="P114" s="41" t="str">
        <f t="shared" si="19"/>
        <v>YES</v>
      </c>
      <c r="R114" s="17" t="s">
        <v>282</v>
      </c>
      <c r="Z114" s="17" t="e">
        <f t="shared" si="20"/>
        <v>#N/A</v>
      </c>
      <c r="AB114" s="17" t="e">
        <f t="shared" si="21"/>
        <v>#N/A</v>
      </c>
      <c r="AP114" s="17" t="s">
        <v>408</v>
      </c>
      <c r="AQ114" s="17" t="s">
        <v>409</v>
      </c>
      <c r="AR114" s="17" t="str">
        <f t="shared" si="17"/>
        <v xml:space="preserve"> | Bulk fill - imported | Start Ch 106770 | Length 10</v>
      </c>
    </row>
    <row r="115" spans="2:44" ht="17.25" x14ac:dyDescent="0.25">
      <c r="B115" s="43" t="s">
        <v>155</v>
      </c>
      <c r="C115" s="52" t="s">
        <v>2</v>
      </c>
      <c r="D115" s="25"/>
      <c r="E115" s="53" t="s">
        <v>156</v>
      </c>
      <c r="F115" s="43">
        <v>106875</v>
      </c>
      <c r="G115" s="25">
        <v>106895</v>
      </c>
      <c r="H115" s="25">
        <f t="shared" si="15"/>
        <v>20</v>
      </c>
      <c r="I115" s="25">
        <v>3</v>
      </c>
      <c r="J115" s="25">
        <v>0.3</v>
      </c>
      <c r="K115" s="169">
        <f>H115*I115*J115</f>
        <v>18</v>
      </c>
      <c r="L115" s="180" t="s">
        <v>292</v>
      </c>
      <c r="O115" s="41">
        <f t="shared" si="18"/>
        <v>20</v>
      </c>
      <c r="P115" s="41" t="str">
        <f t="shared" si="19"/>
        <v>YES</v>
      </c>
      <c r="R115" s="17" t="s">
        <v>282</v>
      </c>
      <c r="Z115" s="17" t="e">
        <f t="shared" si="20"/>
        <v>#N/A</v>
      </c>
      <c r="AB115" s="17" t="e">
        <f t="shared" si="21"/>
        <v>#N/A</v>
      </c>
      <c r="AR115" s="17" t="str">
        <f t="shared" si="17"/>
        <v xml:space="preserve"> | Bulk fill - local | Start Ch 106875 | Length 20</v>
      </c>
    </row>
    <row r="116" spans="2:44" x14ac:dyDescent="0.25">
      <c r="B116" s="43" t="s">
        <v>157</v>
      </c>
      <c r="C116" s="52" t="s">
        <v>2</v>
      </c>
      <c r="D116" s="25"/>
      <c r="E116" s="53" t="s">
        <v>27</v>
      </c>
      <c r="F116" s="43">
        <v>106880</v>
      </c>
      <c r="G116" s="25">
        <v>106930</v>
      </c>
      <c r="H116" s="25">
        <f t="shared" si="15"/>
        <v>50</v>
      </c>
      <c r="I116" s="25">
        <v>1.5</v>
      </c>
      <c r="J116" s="25">
        <v>0.05</v>
      </c>
      <c r="K116" s="169">
        <f>H116</f>
        <v>50</v>
      </c>
      <c r="L116" s="180" t="s">
        <v>4</v>
      </c>
      <c r="O116" s="41">
        <f t="shared" si="18"/>
        <v>50</v>
      </c>
      <c r="P116" s="41" t="str">
        <f t="shared" si="19"/>
        <v>YES</v>
      </c>
      <c r="R116" s="17" t="s">
        <v>282</v>
      </c>
      <c r="Z116" s="17" t="e">
        <f t="shared" si="20"/>
        <v>#N/A</v>
      </c>
      <c r="AB116" s="17" t="e">
        <f t="shared" si="21"/>
        <v>#N/A</v>
      </c>
      <c r="AR116" s="17" t="str">
        <f t="shared" si="17"/>
        <v xml:space="preserve"> | Heavy shoulder grading - incorporating 50mm of imported material | Start Ch 106880 | Length 50</v>
      </c>
    </row>
    <row r="117" spans="2:44" ht="17.25" x14ac:dyDescent="0.25">
      <c r="B117" s="43" t="s">
        <v>158</v>
      </c>
      <c r="C117" s="52" t="s">
        <v>2</v>
      </c>
      <c r="D117" s="25"/>
      <c r="E117" s="53" t="s">
        <v>13</v>
      </c>
      <c r="F117" s="43">
        <v>110070</v>
      </c>
      <c r="G117" s="25">
        <v>110071</v>
      </c>
      <c r="H117" s="25">
        <f t="shared" si="15"/>
        <v>1</v>
      </c>
      <c r="I117" s="25">
        <v>1</v>
      </c>
      <c r="J117" s="25">
        <v>0.5</v>
      </c>
      <c r="K117" s="170">
        <f>H117*I117*J117</f>
        <v>0.5</v>
      </c>
      <c r="L117" s="180" t="s">
        <v>292</v>
      </c>
      <c r="O117" s="41">
        <f t="shared" si="18"/>
        <v>1</v>
      </c>
      <c r="P117" s="41" t="str">
        <f t="shared" si="19"/>
        <v>YES</v>
      </c>
      <c r="R117" s="17" t="s">
        <v>282</v>
      </c>
      <c r="Z117" s="17" t="e">
        <f t="shared" si="20"/>
        <v>#N/A</v>
      </c>
      <c r="AB117" s="17" t="e">
        <f t="shared" si="21"/>
        <v>#N/A</v>
      </c>
      <c r="AR117" s="17" t="str">
        <f t="shared" si="17"/>
        <v xml:space="preserve"> | Bulk fill - imported | Start Ch 110070 | Length 1</v>
      </c>
    </row>
    <row r="118" spans="2:44" x14ac:dyDescent="0.25">
      <c r="B118" s="43" t="s">
        <v>159</v>
      </c>
      <c r="C118" s="52" t="s">
        <v>2</v>
      </c>
      <c r="D118" s="25"/>
      <c r="E118" s="176" t="s">
        <v>92</v>
      </c>
      <c r="F118" s="43">
        <v>115390</v>
      </c>
      <c r="G118" s="25">
        <v>115390</v>
      </c>
      <c r="H118" s="25">
        <f t="shared" si="15"/>
        <v>0</v>
      </c>
      <c r="I118" s="25"/>
      <c r="J118" s="25"/>
      <c r="K118" s="169">
        <v>1</v>
      </c>
      <c r="L118" s="180" t="s">
        <v>23</v>
      </c>
      <c r="O118" s="41">
        <f t="shared" si="18"/>
        <v>0</v>
      </c>
      <c r="P118" s="41" t="str">
        <f t="shared" si="19"/>
        <v>YES</v>
      </c>
      <c r="R118" s="17" t="s">
        <v>282</v>
      </c>
      <c r="Z118" s="17" t="e">
        <f t="shared" si="20"/>
        <v>#N/A</v>
      </c>
      <c r="AB118" s="17" t="e">
        <f t="shared" si="21"/>
        <v>#N/A</v>
      </c>
      <c r="AR118" s="17" t="str">
        <f t="shared" si="17"/>
        <v xml:space="preserve"> | Pothole repair &lt;1m2 | Start Ch 115390 | Length 0</v>
      </c>
    </row>
    <row r="119" spans="2:44" x14ac:dyDescent="0.25">
      <c r="B119" s="43" t="s">
        <v>8</v>
      </c>
      <c r="C119" s="52" t="s">
        <v>2</v>
      </c>
      <c r="D119" s="25"/>
      <c r="E119" s="53" t="s">
        <v>6</v>
      </c>
      <c r="F119" s="43">
        <v>119710</v>
      </c>
      <c r="G119" s="25">
        <v>119980</v>
      </c>
      <c r="H119" s="25">
        <f t="shared" si="15"/>
        <v>270</v>
      </c>
      <c r="I119" s="25">
        <v>1</v>
      </c>
      <c r="J119" s="25"/>
      <c r="K119" s="169">
        <f>H119*I119</f>
        <v>270</v>
      </c>
      <c r="L119" s="180" t="s">
        <v>7</v>
      </c>
      <c r="O119" s="41">
        <f t="shared" si="18"/>
        <v>270</v>
      </c>
      <c r="P119" s="41" t="str">
        <f t="shared" si="19"/>
        <v>YES</v>
      </c>
      <c r="R119" s="17" t="s">
        <v>284</v>
      </c>
      <c r="Z119" s="17" t="e">
        <f t="shared" si="20"/>
        <v>#N/A</v>
      </c>
      <c r="AB119" s="17" t="e">
        <f t="shared" si="21"/>
        <v>#N/A</v>
      </c>
      <c r="AR119" s="17" t="str">
        <f t="shared" si="17"/>
        <v xml:space="preserve"> | Bitumen spray seal, 2-coat | Start Ch 119710 | Length 270</v>
      </c>
    </row>
    <row r="120" spans="2:44" ht="17.25" x14ac:dyDescent="0.25">
      <c r="B120" s="43" t="s">
        <v>9</v>
      </c>
      <c r="C120" s="52" t="s">
        <v>2</v>
      </c>
      <c r="D120" s="25"/>
      <c r="E120" s="176" t="s">
        <v>10</v>
      </c>
      <c r="F120" s="43">
        <v>119710</v>
      </c>
      <c r="G120" s="25">
        <v>119980</v>
      </c>
      <c r="H120" s="25">
        <f t="shared" si="15"/>
        <v>270</v>
      </c>
      <c r="I120" s="25">
        <v>1</v>
      </c>
      <c r="J120" s="25">
        <v>0.15</v>
      </c>
      <c r="K120" s="169">
        <f>H120*I120</f>
        <v>270</v>
      </c>
      <c r="L120" s="180" t="s">
        <v>429</v>
      </c>
      <c r="O120" s="41">
        <f t="shared" si="18"/>
        <v>270</v>
      </c>
      <c r="P120" s="41" t="str">
        <f t="shared" si="19"/>
        <v>YES</v>
      </c>
      <c r="R120" s="17" t="s">
        <v>282</v>
      </c>
      <c r="Z120" s="17" t="e">
        <f t="shared" si="20"/>
        <v>#N/A</v>
      </c>
      <c r="AB120" s="17" t="e">
        <f t="shared" si="21"/>
        <v>#N/A</v>
      </c>
      <c r="AR120" s="17" t="str">
        <f t="shared" si="17"/>
        <v xml:space="preserve"> | Reconstruct unbound granular base. Excludes seal | Start Ch 119710 | Length 270</v>
      </c>
    </row>
    <row r="121" spans="2:44" ht="17.25" x14ac:dyDescent="0.25">
      <c r="B121" s="43" t="s">
        <v>160</v>
      </c>
      <c r="C121" s="52" t="s">
        <v>2</v>
      </c>
      <c r="D121" s="25"/>
      <c r="E121" s="53" t="s">
        <v>13</v>
      </c>
      <c r="F121" s="43">
        <v>119720</v>
      </c>
      <c r="G121" s="25">
        <v>119880</v>
      </c>
      <c r="H121" s="25">
        <f t="shared" si="15"/>
        <v>160</v>
      </c>
      <c r="I121" s="25">
        <v>3</v>
      </c>
      <c r="J121" s="25">
        <v>0.3</v>
      </c>
      <c r="K121" s="170">
        <f>H121*I121*J121</f>
        <v>144</v>
      </c>
      <c r="L121" s="180" t="s">
        <v>292</v>
      </c>
      <c r="O121" s="41">
        <f t="shared" si="18"/>
        <v>160</v>
      </c>
      <c r="P121" s="41" t="str">
        <f t="shared" si="19"/>
        <v>YES</v>
      </c>
      <c r="R121" s="17" t="s">
        <v>284</v>
      </c>
      <c r="Z121" s="17" t="e">
        <f t="shared" si="20"/>
        <v>#N/A</v>
      </c>
      <c r="AB121" s="17" t="e">
        <f t="shared" si="21"/>
        <v>#N/A</v>
      </c>
      <c r="AR121" s="17" t="str">
        <f t="shared" si="17"/>
        <v xml:space="preserve"> | Bulk fill - imported | Start Ch 119720 | Length 160</v>
      </c>
    </row>
    <row r="122" spans="2:44" ht="17.25" x14ac:dyDescent="0.25">
      <c r="B122" s="43" t="s">
        <v>161</v>
      </c>
      <c r="C122" s="52" t="s">
        <v>2</v>
      </c>
      <c r="D122" s="25"/>
      <c r="E122" s="53" t="s">
        <v>162</v>
      </c>
      <c r="F122" s="43">
        <v>119720</v>
      </c>
      <c r="G122" s="25">
        <v>119920</v>
      </c>
      <c r="H122" s="25">
        <f t="shared" si="15"/>
        <v>200</v>
      </c>
      <c r="I122" s="25">
        <v>0.5</v>
      </c>
      <c r="J122" s="25">
        <v>0.3</v>
      </c>
      <c r="K122" s="169">
        <f>H122*I122*J122</f>
        <v>30</v>
      </c>
      <c r="L122" s="180" t="s">
        <v>292</v>
      </c>
      <c r="O122" s="41">
        <f t="shared" si="18"/>
        <v>200</v>
      </c>
      <c r="P122" s="41" t="str">
        <f t="shared" si="19"/>
        <v>YES</v>
      </c>
      <c r="R122" s="17" t="s">
        <v>284</v>
      </c>
      <c r="Z122" s="17" t="e">
        <f t="shared" si="20"/>
        <v>#N/A</v>
      </c>
      <c r="AB122" s="17" t="e">
        <f t="shared" si="21"/>
        <v>#N/A</v>
      </c>
      <c r="AR122" s="17" t="str">
        <f t="shared" si="17"/>
        <v xml:space="preserve"> | Gravel/material supply | Start Ch 119720 | Length 200</v>
      </c>
    </row>
    <row r="123" spans="2:44" x14ac:dyDescent="0.25">
      <c r="B123" s="43" t="s">
        <v>163</v>
      </c>
      <c r="C123" s="52" t="s">
        <v>2</v>
      </c>
      <c r="D123" s="25"/>
      <c r="E123" s="53" t="s">
        <v>27</v>
      </c>
      <c r="F123" s="43">
        <v>119720</v>
      </c>
      <c r="G123" s="25">
        <v>119940</v>
      </c>
      <c r="H123" s="25">
        <f t="shared" si="15"/>
        <v>220</v>
      </c>
      <c r="I123" s="25">
        <v>1.5</v>
      </c>
      <c r="J123" s="25">
        <v>0.05</v>
      </c>
      <c r="K123" s="169">
        <f>H123</f>
        <v>220</v>
      </c>
      <c r="L123" s="180" t="s">
        <v>4</v>
      </c>
      <c r="O123" s="41">
        <f t="shared" si="18"/>
        <v>220</v>
      </c>
      <c r="P123" s="41" t="str">
        <f t="shared" si="19"/>
        <v>YES</v>
      </c>
      <c r="R123" s="17" t="s">
        <v>284</v>
      </c>
      <c r="Z123" s="17" t="e">
        <f t="shared" si="20"/>
        <v>#N/A</v>
      </c>
      <c r="AB123" s="17" t="e">
        <f t="shared" si="21"/>
        <v>#N/A</v>
      </c>
      <c r="AR123" s="17" t="str">
        <f t="shared" si="17"/>
        <v xml:space="preserve"> | Heavy shoulder grading - incorporating 50mm of imported material | Start Ch 119720 | Length 220</v>
      </c>
    </row>
    <row r="124" spans="2:44" x14ac:dyDescent="0.25">
      <c r="B124" s="43" t="s">
        <v>164</v>
      </c>
      <c r="C124" s="52" t="s">
        <v>2</v>
      </c>
      <c r="D124" s="25"/>
      <c r="E124" s="176" t="s">
        <v>38</v>
      </c>
      <c r="F124" s="43">
        <v>119980</v>
      </c>
      <c r="G124" s="25">
        <v>119980</v>
      </c>
      <c r="H124" s="25"/>
      <c r="I124" s="25"/>
      <c r="J124" s="25"/>
      <c r="K124" s="169">
        <v>2</v>
      </c>
      <c r="L124" s="180" t="s">
        <v>23</v>
      </c>
      <c r="O124" s="41">
        <f t="shared" si="18"/>
        <v>0</v>
      </c>
      <c r="P124" s="41" t="str">
        <f t="shared" si="19"/>
        <v>YES</v>
      </c>
      <c r="R124" s="17" t="s">
        <v>282</v>
      </c>
      <c r="Z124" s="17" t="e">
        <f t="shared" si="20"/>
        <v>#N/A</v>
      </c>
      <c r="AB124" s="17" t="e">
        <f t="shared" si="21"/>
        <v>#N/A</v>
      </c>
      <c r="AR124" s="17" t="str">
        <f t="shared" si="17"/>
        <v xml:space="preserve"> | Replace guide posts or markers | Start Ch 119980 | Length </v>
      </c>
    </row>
    <row r="125" spans="2:44" ht="17.25" x14ac:dyDescent="0.25">
      <c r="B125" s="43" t="s">
        <v>165</v>
      </c>
      <c r="C125" s="52" t="s">
        <v>2</v>
      </c>
      <c r="D125" s="25"/>
      <c r="E125" s="53" t="s">
        <v>54</v>
      </c>
      <c r="F125" s="43">
        <v>120280</v>
      </c>
      <c r="G125" s="25">
        <v>120300</v>
      </c>
      <c r="H125" s="25">
        <f t="shared" ref="H125:H130" si="22">G125-F125</f>
        <v>20</v>
      </c>
      <c r="I125" s="25">
        <v>1.5</v>
      </c>
      <c r="J125" s="25">
        <v>0.1</v>
      </c>
      <c r="K125" s="169">
        <f>H125*I125*J125</f>
        <v>3</v>
      </c>
      <c r="L125" s="180" t="s">
        <v>292</v>
      </c>
      <c r="O125" s="41">
        <f t="shared" si="18"/>
        <v>20</v>
      </c>
      <c r="P125" s="41" t="str">
        <f t="shared" si="19"/>
        <v>YES</v>
      </c>
      <c r="R125" s="17" t="s">
        <v>369</v>
      </c>
      <c r="Z125" s="17" t="e">
        <f t="shared" si="20"/>
        <v>#N/A</v>
      </c>
      <c r="AB125" s="17" t="e">
        <f t="shared" si="21"/>
        <v>#N/A</v>
      </c>
      <c r="AR125" s="17" t="str">
        <f t="shared" si="17"/>
        <v xml:space="preserve"> | Clear mixed debris and remove from site | Start Ch 120280 | Length 20</v>
      </c>
    </row>
    <row r="126" spans="2:44" ht="17.25" x14ac:dyDescent="0.25">
      <c r="B126" s="43" t="s">
        <v>166</v>
      </c>
      <c r="C126" s="52" t="s">
        <v>2</v>
      </c>
      <c r="D126" s="25"/>
      <c r="E126" s="53" t="s">
        <v>162</v>
      </c>
      <c r="F126" s="43">
        <v>120525</v>
      </c>
      <c r="G126" s="25">
        <v>120585</v>
      </c>
      <c r="H126" s="25">
        <f t="shared" si="22"/>
        <v>60</v>
      </c>
      <c r="I126" s="25">
        <v>2</v>
      </c>
      <c r="J126" s="25">
        <v>0.3</v>
      </c>
      <c r="K126" s="169">
        <f>H126*I126*J126</f>
        <v>36</v>
      </c>
      <c r="L126" s="180" t="s">
        <v>292</v>
      </c>
      <c r="O126" s="41">
        <f t="shared" si="18"/>
        <v>60</v>
      </c>
      <c r="P126" s="41" t="str">
        <f t="shared" si="19"/>
        <v>YES</v>
      </c>
      <c r="R126" s="17" t="s">
        <v>406</v>
      </c>
      <c r="Z126" s="17" t="e">
        <f t="shared" si="20"/>
        <v>#N/A</v>
      </c>
      <c r="AB126" s="17" t="e">
        <f t="shared" si="21"/>
        <v>#N/A</v>
      </c>
      <c r="AR126" s="17" t="str">
        <f t="shared" si="17"/>
        <v xml:space="preserve"> | Gravel/material supply | Start Ch 120525 | Length 60</v>
      </c>
    </row>
    <row r="127" spans="2:44" x14ac:dyDescent="0.25">
      <c r="B127" s="43" t="s">
        <v>167</v>
      </c>
      <c r="C127" s="52" t="s">
        <v>2</v>
      </c>
      <c r="D127" s="25"/>
      <c r="E127" s="53" t="s">
        <v>27</v>
      </c>
      <c r="F127" s="43">
        <v>120525</v>
      </c>
      <c r="G127" s="25">
        <v>120585</v>
      </c>
      <c r="H127" s="25">
        <f t="shared" si="22"/>
        <v>60</v>
      </c>
      <c r="I127" s="25">
        <v>1.5</v>
      </c>
      <c r="J127" s="25">
        <v>0.05</v>
      </c>
      <c r="K127" s="169">
        <f>H127</f>
        <v>60</v>
      </c>
      <c r="L127" s="180" t="s">
        <v>4</v>
      </c>
      <c r="O127" s="41">
        <f t="shared" si="18"/>
        <v>60</v>
      </c>
      <c r="P127" s="41" t="str">
        <f t="shared" si="19"/>
        <v>YES</v>
      </c>
      <c r="R127" s="17" t="s">
        <v>282</v>
      </c>
      <c r="Z127" s="17" t="e">
        <f t="shared" si="20"/>
        <v>#N/A</v>
      </c>
      <c r="AB127" s="17" t="e">
        <f t="shared" si="21"/>
        <v>#N/A</v>
      </c>
      <c r="AR127" s="17" t="str">
        <f t="shared" si="17"/>
        <v xml:space="preserve"> | Heavy shoulder grading - incorporating 50mm of imported material | Start Ch 120525 | Length 60</v>
      </c>
    </row>
    <row r="128" spans="2:44" x14ac:dyDescent="0.25">
      <c r="B128" s="43" t="s">
        <v>11</v>
      </c>
      <c r="C128" s="52" t="s">
        <v>2</v>
      </c>
      <c r="D128" s="25"/>
      <c r="E128" s="53" t="s">
        <v>6</v>
      </c>
      <c r="F128" s="43">
        <v>120530</v>
      </c>
      <c r="G128" s="25">
        <v>120630</v>
      </c>
      <c r="H128" s="25">
        <f t="shared" si="22"/>
        <v>100</v>
      </c>
      <c r="I128" s="25">
        <v>1</v>
      </c>
      <c r="J128" s="25"/>
      <c r="K128" s="169">
        <f>H128*I128</f>
        <v>100</v>
      </c>
      <c r="L128" s="180" t="s">
        <v>7</v>
      </c>
      <c r="O128" s="41">
        <f t="shared" si="18"/>
        <v>100</v>
      </c>
      <c r="P128" s="41" t="str">
        <f t="shared" si="19"/>
        <v>YES</v>
      </c>
      <c r="R128" s="17" t="s">
        <v>284</v>
      </c>
      <c r="Z128" s="17" t="e">
        <f t="shared" si="20"/>
        <v>#N/A</v>
      </c>
      <c r="AB128" s="17" t="e">
        <f t="shared" si="21"/>
        <v>#N/A</v>
      </c>
      <c r="AR128" s="17" t="str">
        <f t="shared" si="17"/>
        <v xml:space="preserve"> | Bitumen spray seal, 2-coat | Start Ch 120530 | Length 100</v>
      </c>
    </row>
    <row r="129" spans="2:44" ht="17.25" x14ac:dyDescent="0.25">
      <c r="B129" s="43" t="s">
        <v>14</v>
      </c>
      <c r="C129" s="52" t="s">
        <v>2</v>
      </c>
      <c r="D129" s="25"/>
      <c r="E129" s="176" t="s">
        <v>15</v>
      </c>
      <c r="F129" s="43">
        <v>120530</v>
      </c>
      <c r="G129" s="25">
        <v>120630</v>
      </c>
      <c r="H129" s="25">
        <f t="shared" si="22"/>
        <v>100</v>
      </c>
      <c r="I129" s="25">
        <v>1</v>
      </c>
      <c r="J129" s="25">
        <v>0.15</v>
      </c>
      <c r="K129" s="169">
        <f>H129*I129</f>
        <v>100</v>
      </c>
      <c r="L129" s="180" t="s">
        <v>429</v>
      </c>
      <c r="O129" s="41">
        <f t="shared" si="18"/>
        <v>100</v>
      </c>
      <c r="P129" s="41" t="str">
        <f t="shared" si="19"/>
        <v>YES</v>
      </c>
      <c r="R129" s="17" t="s">
        <v>284</v>
      </c>
      <c r="Z129" s="17" t="e">
        <f t="shared" si="20"/>
        <v>#N/A</v>
      </c>
      <c r="AB129" s="17" t="e">
        <f t="shared" si="21"/>
        <v>#N/A</v>
      </c>
      <c r="AR129" s="17" t="str">
        <f t="shared" si="17"/>
        <v xml:space="preserve"> | Reconstruct unbound granular pavement. Excludes seal | Start Ch 120530 | Length 100</v>
      </c>
    </row>
    <row r="130" spans="2:44" ht="17.25" x14ac:dyDescent="0.25">
      <c r="B130" s="43" t="s">
        <v>12</v>
      </c>
      <c r="C130" s="52" t="s">
        <v>2</v>
      </c>
      <c r="D130" s="25"/>
      <c r="E130" s="53" t="s">
        <v>13</v>
      </c>
      <c r="F130" s="43">
        <v>120540</v>
      </c>
      <c r="G130" s="25">
        <v>120640</v>
      </c>
      <c r="H130" s="25">
        <f t="shared" si="22"/>
        <v>100</v>
      </c>
      <c r="I130" s="25">
        <v>1</v>
      </c>
      <c r="J130" s="25">
        <v>1</v>
      </c>
      <c r="K130" s="170">
        <f>H130*I130*J130</f>
        <v>100</v>
      </c>
      <c r="L130" s="180" t="s">
        <v>292</v>
      </c>
      <c r="O130" s="41">
        <f t="shared" si="18"/>
        <v>100</v>
      </c>
      <c r="P130" s="41" t="str">
        <f t="shared" si="19"/>
        <v>YES</v>
      </c>
      <c r="R130" s="17" t="s">
        <v>295</v>
      </c>
      <c r="Z130" s="17" t="e">
        <f t="shared" si="20"/>
        <v>#N/A</v>
      </c>
      <c r="AB130" s="17" t="e">
        <f t="shared" si="21"/>
        <v>#N/A</v>
      </c>
      <c r="AR130" s="17" t="str">
        <f t="shared" si="17"/>
        <v xml:space="preserve"> | Bulk fill - imported | Start Ch 120540 | Length 100</v>
      </c>
    </row>
    <row r="131" spans="2:44" x14ac:dyDescent="0.25">
      <c r="B131" s="43" t="s">
        <v>168</v>
      </c>
      <c r="C131" s="52" t="s">
        <v>2</v>
      </c>
      <c r="D131" s="25"/>
      <c r="E131" s="176" t="s">
        <v>38</v>
      </c>
      <c r="F131" s="43">
        <v>121040</v>
      </c>
      <c r="G131" s="25">
        <v>121040</v>
      </c>
      <c r="H131" s="25"/>
      <c r="I131" s="25"/>
      <c r="J131" s="25"/>
      <c r="K131" s="169">
        <v>2</v>
      </c>
      <c r="L131" s="180" t="s">
        <v>23</v>
      </c>
      <c r="O131" s="41">
        <f t="shared" si="18"/>
        <v>0</v>
      </c>
      <c r="P131" s="41" t="str">
        <f t="shared" si="19"/>
        <v>YES</v>
      </c>
      <c r="R131" s="17" t="s">
        <v>306</v>
      </c>
      <c r="Z131" s="17" t="e">
        <f t="shared" si="20"/>
        <v>#N/A</v>
      </c>
      <c r="AB131" s="17" t="e">
        <f t="shared" si="21"/>
        <v>#N/A</v>
      </c>
      <c r="AR131" s="17" t="str">
        <f t="shared" si="17"/>
        <v xml:space="preserve"> | Replace guide posts or markers | Start Ch 121040 | Length </v>
      </c>
    </row>
    <row r="132" spans="2:44" x14ac:dyDescent="0.25">
      <c r="B132" s="43" t="s">
        <v>169</v>
      </c>
      <c r="C132" s="52" t="s">
        <v>2</v>
      </c>
      <c r="D132" s="25"/>
      <c r="E132" s="53" t="s">
        <v>27</v>
      </c>
      <c r="F132" s="43">
        <v>121615</v>
      </c>
      <c r="G132" s="25">
        <v>121665</v>
      </c>
      <c r="H132" s="25">
        <f t="shared" ref="H132:H138" si="23">G132-F132</f>
        <v>50</v>
      </c>
      <c r="I132" s="25">
        <v>1.5</v>
      </c>
      <c r="J132" s="25">
        <v>0.05</v>
      </c>
      <c r="K132" s="169">
        <f>H132</f>
        <v>50</v>
      </c>
      <c r="L132" s="180" t="s">
        <v>4</v>
      </c>
      <c r="AR132" s="17" t="str">
        <f t="shared" si="17"/>
        <v xml:space="preserve"> | Heavy shoulder grading - incorporating 50mm of imported material | Start Ch 121615 | Length 50</v>
      </c>
    </row>
    <row r="133" spans="2:44" ht="17.25" x14ac:dyDescent="0.25">
      <c r="B133" s="43" t="s">
        <v>170</v>
      </c>
      <c r="C133" s="52" t="s">
        <v>2</v>
      </c>
      <c r="D133" s="25"/>
      <c r="E133" s="53" t="s">
        <v>17</v>
      </c>
      <c r="F133" s="43">
        <v>122000</v>
      </c>
      <c r="G133" s="25">
        <v>122060</v>
      </c>
      <c r="H133" s="25">
        <f t="shared" si="23"/>
        <v>60</v>
      </c>
      <c r="I133" s="25">
        <v>1</v>
      </c>
      <c r="J133" s="25">
        <v>0.1</v>
      </c>
      <c r="K133" s="170">
        <f>H133*I133*J133</f>
        <v>6</v>
      </c>
      <c r="L133" s="180" t="s">
        <v>292</v>
      </c>
      <c r="AR133" s="17" t="str">
        <f t="shared" si="17"/>
        <v xml:space="preserve"> | Bulk excavate surplus material and remove from site | Start Ch 122000 | Length 60</v>
      </c>
    </row>
    <row r="134" spans="2:44" x14ac:dyDescent="0.25">
      <c r="B134" s="43" t="s">
        <v>171</v>
      </c>
      <c r="C134" s="52" t="s">
        <v>2</v>
      </c>
      <c r="D134" s="25"/>
      <c r="E134" s="53" t="s">
        <v>6</v>
      </c>
      <c r="F134" s="43">
        <v>122015</v>
      </c>
      <c r="G134" s="25">
        <v>122065</v>
      </c>
      <c r="H134" s="25">
        <f t="shared" si="23"/>
        <v>50</v>
      </c>
      <c r="I134" s="25">
        <v>1.5</v>
      </c>
      <c r="J134" s="25"/>
      <c r="K134" s="169">
        <f>H134*I134</f>
        <v>75</v>
      </c>
      <c r="L134" s="180" t="s">
        <v>7</v>
      </c>
      <c r="AR134" s="17" t="str">
        <f t="shared" ref="AR134:AR147" si="24">_xlfn.CONCAT(D134," | ",E134," | ","Start Ch ",F134," | ","Length ",H134)</f>
        <v xml:space="preserve"> | Bitumen spray seal, 2-coat | Start Ch 122015 | Length 50</v>
      </c>
    </row>
    <row r="135" spans="2:44" ht="17.25" x14ac:dyDescent="0.25">
      <c r="B135" s="43" t="s">
        <v>172</v>
      </c>
      <c r="C135" s="52" t="s">
        <v>2</v>
      </c>
      <c r="D135" s="25"/>
      <c r="E135" s="176" t="s">
        <v>15</v>
      </c>
      <c r="F135" s="43">
        <v>122015</v>
      </c>
      <c r="G135" s="25">
        <v>122065</v>
      </c>
      <c r="H135" s="25">
        <f t="shared" si="23"/>
        <v>50</v>
      </c>
      <c r="I135" s="25">
        <v>1.5</v>
      </c>
      <c r="J135" s="25">
        <v>0.15</v>
      </c>
      <c r="K135" s="169">
        <f>H135*I135</f>
        <v>75</v>
      </c>
      <c r="L135" s="180" t="s">
        <v>429</v>
      </c>
      <c r="AR135" s="17" t="str">
        <f t="shared" si="24"/>
        <v xml:space="preserve"> | Reconstruct unbound granular pavement. Excludes seal | Start Ch 122015 | Length 50</v>
      </c>
    </row>
    <row r="136" spans="2:44" x14ac:dyDescent="0.25">
      <c r="B136" s="43" t="s">
        <v>173</v>
      </c>
      <c r="C136" s="52" t="s">
        <v>2</v>
      </c>
      <c r="D136" s="25"/>
      <c r="E136" s="53" t="s">
        <v>27</v>
      </c>
      <c r="F136" s="43">
        <v>123090</v>
      </c>
      <c r="G136" s="25">
        <v>123140</v>
      </c>
      <c r="H136" s="25">
        <f t="shared" si="23"/>
        <v>50</v>
      </c>
      <c r="I136" s="25">
        <v>1.5</v>
      </c>
      <c r="J136" s="25">
        <v>0.05</v>
      </c>
      <c r="K136" s="169">
        <f>H136</f>
        <v>50</v>
      </c>
      <c r="L136" s="180" t="s">
        <v>4</v>
      </c>
      <c r="AR136" s="17" t="str">
        <f t="shared" si="24"/>
        <v xml:space="preserve"> | Heavy shoulder grading - incorporating 50mm of imported material | Start Ch 123090 | Length 50</v>
      </c>
    </row>
    <row r="137" spans="2:44" x14ac:dyDescent="0.25">
      <c r="B137" s="43" t="s">
        <v>174</v>
      </c>
      <c r="C137" s="52" t="s">
        <v>2</v>
      </c>
      <c r="D137" s="25"/>
      <c r="E137" s="53" t="s">
        <v>27</v>
      </c>
      <c r="F137" s="43">
        <v>123105</v>
      </c>
      <c r="G137" s="25">
        <v>123155</v>
      </c>
      <c r="H137" s="25">
        <f t="shared" si="23"/>
        <v>50</v>
      </c>
      <c r="I137" s="25">
        <v>1.5</v>
      </c>
      <c r="J137" s="25">
        <v>0.05</v>
      </c>
      <c r="K137" s="169">
        <f>H137</f>
        <v>50</v>
      </c>
      <c r="L137" s="180" t="s">
        <v>4</v>
      </c>
      <c r="AR137" s="17" t="str">
        <f t="shared" si="24"/>
        <v xml:space="preserve"> | Heavy shoulder grading - incorporating 50mm of imported material | Start Ch 123105 | Length 50</v>
      </c>
    </row>
    <row r="138" spans="2:44" ht="17.25" x14ac:dyDescent="0.25">
      <c r="B138" s="43" t="s">
        <v>175</v>
      </c>
      <c r="C138" s="52" t="s">
        <v>2</v>
      </c>
      <c r="D138" s="25"/>
      <c r="E138" s="176" t="s">
        <v>40</v>
      </c>
      <c r="F138" s="43">
        <v>123125</v>
      </c>
      <c r="G138" s="25">
        <v>123195</v>
      </c>
      <c r="H138" s="25">
        <f t="shared" si="23"/>
        <v>70</v>
      </c>
      <c r="I138" s="25">
        <v>2</v>
      </c>
      <c r="J138" s="25">
        <v>0.3</v>
      </c>
      <c r="K138" s="169">
        <f>H138*I138*J138</f>
        <v>42</v>
      </c>
      <c r="L138" s="180" t="s">
        <v>292</v>
      </c>
      <c r="AR138" s="17" t="str">
        <f t="shared" si="24"/>
        <v xml:space="preserve"> | Rock protection | Start Ch 123125 | Length 70</v>
      </c>
    </row>
    <row r="139" spans="2:44" x14ac:dyDescent="0.25">
      <c r="B139" s="43" t="s">
        <v>178</v>
      </c>
      <c r="C139" s="52" t="s">
        <v>2</v>
      </c>
      <c r="D139" s="25"/>
      <c r="E139" s="176" t="s">
        <v>38</v>
      </c>
      <c r="F139" s="43">
        <v>124975</v>
      </c>
      <c r="G139" s="25">
        <v>124975</v>
      </c>
      <c r="H139" s="25"/>
      <c r="I139" s="25"/>
      <c r="J139" s="25"/>
      <c r="K139" s="169">
        <v>2</v>
      </c>
      <c r="L139" s="180" t="s">
        <v>23</v>
      </c>
      <c r="AR139" s="17" t="str">
        <f t="shared" si="24"/>
        <v xml:space="preserve"> | Replace guide posts or markers | Start Ch 124975 | Length </v>
      </c>
    </row>
    <row r="140" spans="2:44" x14ac:dyDescent="0.25">
      <c r="B140" s="43" t="s">
        <v>176</v>
      </c>
      <c r="C140" s="52" t="s">
        <v>2</v>
      </c>
      <c r="D140" s="25"/>
      <c r="E140" s="53" t="s">
        <v>6</v>
      </c>
      <c r="F140" s="43">
        <v>124980</v>
      </c>
      <c r="G140" s="25">
        <v>124990</v>
      </c>
      <c r="H140" s="25">
        <f>G140-F140</f>
        <v>10</v>
      </c>
      <c r="I140" s="25">
        <v>8</v>
      </c>
      <c r="J140" s="25"/>
      <c r="K140" s="169">
        <f>H140*I140</f>
        <v>80</v>
      </c>
      <c r="L140" s="180" t="s">
        <v>7</v>
      </c>
      <c r="AR140" s="17" t="str">
        <f t="shared" si="24"/>
        <v xml:space="preserve"> | Bitumen spray seal, 2-coat | Start Ch 124980 | Length 10</v>
      </c>
    </row>
    <row r="141" spans="2:44" ht="17.25" x14ac:dyDescent="0.25">
      <c r="B141" s="43" t="s">
        <v>177</v>
      </c>
      <c r="C141" s="52" t="s">
        <v>2</v>
      </c>
      <c r="D141" s="25"/>
      <c r="E141" s="176" t="s">
        <v>15</v>
      </c>
      <c r="F141" s="43">
        <v>124980</v>
      </c>
      <c r="G141" s="25">
        <v>124990</v>
      </c>
      <c r="H141" s="25">
        <f>G141-F141</f>
        <v>10</v>
      </c>
      <c r="I141" s="25">
        <v>8</v>
      </c>
      <c r="J141" s="25">
        <v>0.15</v>
      </c>
      <c r="K141" s="169">
        <f>H141*I141</f>
        <v>80</v>
      </c>
      <c r="L141" s="180" t="s">
        <v>429</v>
      </c>
      <c r="AR141" s="17" t="str">
        <f t="shared" si="24"/>
        <v xml:space="preserve"> | Reconstruct unbound granular pavement. Excludes seal | Start Ch 124980 | Length 10</v>
      </c>
    </row>
    <row r="142" spans="2:44" x14ac:dyDescent="0.25">
      <c r="B142" s="43" t="s">
        <v>179</v>
      </c>
      <c r="C142" s="52" t="s">
        <v>2</v>
      </c>
      <c r="D142" s="25"/>
      <c r="E142" s="176" t="s">
        <v>38</v>
      </c>
      <c r="F142" s="43">
        <v>125150</v>
      </c>
      <c r="G142" s="25">
        <v>125150</v>
      </c>
      <c r="H142" s="25"/>
      <c r="I142" s="25"/>
      <c r="J142" s="25"/>
      <c r="K142" s="169">
        <v>1</v>
      </c>
      <c r="L142" s="180" t="s">
        <v>23</v>
      </c>
      <c r="AR142" s="17" t="str">
        <f t="shared" si="24"/>
        <v xml:space="preserve"> | Replace guide posts or markers | Start Ch 125150 | Length </v>
      </c>
    </row>
    <row r="143" spans="2:44" ht="17.25" x14ac:dyDescent="0.25">
      <c r="B143" s="171" t="s">
        <v>180</v>
      </c>
      <c r="C143" s="4" t="s">
        <v>2</v>
      </c>
      <c r="D143" s="25"/>
      <c r="E143" s="53" t="s">
        <v>181</v>
      </c>
      <c r="F143" s="43">
        <v>127670</v>
      </c>
      <c r="G143" s="25">
        <v>127690</v>
      </c>
      <c r="H143" s="25">
        <f t="shared" ref="H143:H172" si="25">G143-F143</f>
        <v>20</v>
      </c>
      <c r="I143" s="25">
        <v>0.2</v>
      </c>
      <c r="J143" s="25">
        <v>0.1</v>
      </c>
      <c r="K143" s="169">
        <f>H143*I143*J143</f>
        <v>0.4</v>
      </c>
      <c r="L143" s="180" t="s">
        <v>292</v>
      </c>
      <c r="AR143" s="17" t="str">
        <f t="shared" si="24"/>
        <v xml:space="preserve"> | Desilt drainage structure - removal of silt and debris | Start Ch 127670 | Length 20</v>
      </c>
    </row>
    <row r="144" spans="2:44" ht="17.25" x14ac:dyDescent="0.25">
      <c r="B144" s="43" t="s">
        <v>182</v>
      </c>
      <c r="C144" s="52" t="s">
        <v>2</v>
      </c>
      <c r="D144" s="25"/>
      <c r="E144" s="53" t="s">
        <v>162</v>
      </c>
      <c r="F144" s="25">
        <v>145060</v>
      </c>
      <c r="G144" s="25">
        <v>145450</v>
      </c>
      <c r="H144" s="25">
        <f t="shared" si="25"/>
        <v>390</v>
      </c>
      <c r="I144" s="25">
        <v>0.5</v>
      </c>
      <c r="J144" s="25">
        <v>0.1</v>
      </c>
      <c r="K144" s="169">
        <f>H144*I144*J144</f>
        <v>19.5</v>
      </c>
      <c r="L144" s="180" t="s">
        <v>292</v>
      </c>
      <c r="AR144" s="17" t="str">
        <f t="shared" si="24"/>
        <v xml:space="preserve"> | Gravel/material supply | Start Ch 145060 | Length 390</v>
      </c>
    </row>
    <row r="145" spans="2:44" x14ac:dyDescent="0.25">
      <c r="B145" s="43" t="s">
        <v>183</v>
      </c>
      <c r="C145" s="52" t="s">
        <v>2</v>
      </c>
      <c r="D145" s="25"/>
      <c r="E145" s="53" t="s">
        <v>27</v>
      </c>
      <c r="F145" s="25">
        <v>145060</v>
      </c>
      <c r="G145" s="25">
        <v>145450</v>
      </c>
      <c r="H145" s="25">
        <f t="shared" si="25"/>
        <v>390</v>
      </c>
      <c r="I145" s="25">
        <v>1.5</v>
      </c>
      <c r="J145" s="25">
        <v>0.05</v>
      </c>
      <c r="K145" s="169">
        <f>H145</f>
        <v>390</v>
      </c>
      <c r="L145" s="180" t="s">
        <v>4</v>
      </c>
      <c r="AR145" s="17" t="str">
        <f t="shared" si="24"/>
        <v xml:space="preserve"> | Heavy shoulder grading - incorporating 50mm of imported material | Start Ch 145060 | Length 390</v>
      </c>
    </row>
    <row r="146" spans="2:44" ht="17.25" x14ac:dyDescent="0.25">
      <c r="B146" s="43" t="s">
        <v>184</v>
      </c>
      <c r="C146" s="52" t="s">
        <v>2</v>
      </c>
      <c r="D146" s="25"/>
      <c r="E146" s="176" t="s">
        <v>40</v>
      </c>
      <c r="F146" s="25">
        <v>145445</v>
      </c>
      <c r="G146" s="25">
        <v>145505</v>
      </c>
      <c r="H146" s="25">
        <f t="shared" si="25"/>
        <v>60</v>
      </c>
      <c r="I146" s="25">
        <v>1</v>
      </c>
      <c r="J146" s="25">
        <v>0.3</v>
      </c>
      <c r="K146" s="169">
        <f>H146*I146*J146</f>
        <v>18</v>
      </c>
      <c r="L146" s="180" t="s">
        <v>292</v>
      </c>
      <c r="AR146" s="17" t="str">
        <f t="shared" si="24"/>
        <v xml:space="preserve"> | Rock protection | Start Ch 145445 | Length 60</v>
      </c>
    </row>
    <row r="147" spans="2:44" ht="17.25" x14ac:dyDescent="0.25">
      <c r="B147" s="43" t="s">
        <v>185</v>
      </c>
      <c r="C147" s="52" t="s">
        <v>2</v>
      </c>
      <c r="D147" s="25"/>
      <c r="E147" s="53" t="s">
        <v>162</v>
      </c>
      <c r="F147" s="25">
        <v>145495</v>
      </c>
      <c r="G147" s="25">
        <v>145555</v>
      </c>
      <c r="H147" s="25">
        <f t="shared" si="25"/>
        <v>60</v>
      </c>
      <c r="I147" s="25">
        <v>0.5</v>
      </c>
      <c r="J147" s="25">
        <v>0.25</v>
      </c>
      <c r="K147" s="169">
        <f>H147*I147*J147</f>
        <v>7.5</v>
      </c>
      <c r="L147" s="180" t="s">
        <v>292</v>
      </c>
      <c r="AR147" s="17" t="str">
        <f t="shared" si="24"/>
        <v xml:space="preserve"> | Gravel/material supply | Start Ch 145495 | Length 60</v>
      </c>
    </row>
    <row r="148" spans="2:44" x14ac:dyDescent="0.25">
      <c r="B148" s="43" t="s">
        <v>186</v>
      </c>
      <c r="C148" s="52" t="s">
        <v>2</v>
      </c>
      <c r="D148" s="25"/>
      <c r="E148" s="53" t="s">
        <v>27</v>
      </c>
      <c r="F148" s="25">
        <v>145495</v>
      </c>
      <c r="G148" s="25">
        <v>145555</v>
      </c>
      <c r="H148" s="25">
        <f t="shared" si="25"/>
        <v>60</v>
      </c>
      <c r="I148" s="25">
        <v>1.5</v>
      </c>
      <c r="J148" s="25">
        <v>0.05</v>
      </c>
      <c r="K148" s="169">
        <f>H148</f>
        <v>60</v>
      </c>
      <c r="L148" s="180" t="s">
        <v>4</v>
      </c>
      <c r="AR148" s="17" t="e">
        <f>_xlfn.CONCAT(D148," | ",#REF!," | ","Start Ch ",F148," | ","Length ",H148)</f>
        <v>#REF!</v>
      </c>
    </row>
    <row r="149" spans="2:44" x14ac:dyDescent="0.25">
      <c r="B149" s="43" t="s">
        <v>187</v>
      </c>
      <c r="C149" s="52" t="s">
        <v>2</v>
      </c>
      <c r="D149" s="25"/>
      <c r="E149" s="53" t="s">
        <v>27</v>
      </c>
      <c r="F149" s="25">
        <v>145560</v>
      </c>
      <c r="G149" s="25">
        <v>145630</v>
      </c>
      <c r="H149" s="25">
        <f t="shared" si="25"/>
        <v>70</v>
      </c>
      <c r="I149" s="25">
        <v>1.5</v>
      </c>
      <c r="J149" s="25">
        <v>0.05</v>
      </c>
      <c r="K149" s="169">
        <f>H149</f>
        <v>70</v>
      </c>
      <c r="L149" s="180" t="s">
        <v>4</v>
      </c>
      <c r="AR149" s="17" t="str">
        <f t="shared" ref="AR149:AR175" si="26">_xlfn.CONCAT(D149," | ",E149," | ","Start Ch ",F149," | ","Length ",H149)</f>
        <v xml:space="preserve"> | Heavy shoulder grading - incorporating 50mm of imported material | Start Ch 145560 | Length 70</v>
      </c>
    </row>
    <row r="150" spans="2:44" ht="17.25" x14ac:dyDescent="0.25">
      <c r="B150" s="43" t="s">
        <v>188</v>
      </c>
      <c r="C150" s="52" t="s">
        <v>2</v>
      </c>
      <c r="D150" s="25"/>
      <c r="E150" s="53" t="s">
        <v>17</v>
      </c>
      <c r="F150" s="25">
        <v>145825</v>
      </c>
      <c r="G150" s="25">
        <v>146075</v>
      </c>
      <c r="H150" s="25">
        <f t="shared" si="25"/>
        <v>250</v>
      </c>
      <c r="I150" s="25">
        <v>2</v>
      </c>
      <c r="J150" s="25">
        <v>0.15</v>
      </c>
      <c r="K150" s="170">
        <f>H150*I150*J150</f>
        <v>75</v>
      </c>
      <c r="L150" s="180" t="s">
        <v>292</v>
      </c>
      <c r="AR150" s="17" t="str">
        <f t="shared" si="26"/>
        <v xml:space="preserve"> | Bulk excavate surplus material and remove from site | Start Ch 145825 | Length 250</v>
      </c>
    </row>
    <row r="151" spans="2:44" x14ac:dyDescent="0.25">
      <c r="B151" s="43" t="s">
        <v>189</v>
      </c>
      <c r="C151" s="52" t="s">
        <v>2</v>
      </c>
      <c r="D151" s="25"/>
      <c r="E151" s="176" t="s">
        <v>34</v>
      </c>
      <c r="F151" s="25">
        <v>145825</v>
      </c>
      <c r="G151" s="25">
        <v>146075</v>
      </c>
      <c r="H151" s="25">
        <f t="shared" si="25"/>
        <v>250</v>
      </c>
      <c r="I151" s="25"/>
      <c r="J151" s="25"/>
      <c r="K151" s="169">
        <f>H151</f>
        <v>250</v>
      </c>
      <c r="L151" s="180" t="s">
        <v>4</v>
      </c>
      <c r="AR151" s="17" t="str">
        <f t="shared" si="26"/>
        <v xml:space="preserve"> | Reshape table drain (1 side) | Start Ch 145825 | Length 250</v>
      </c>
    </row>
    <row r="152" spans="2:44" ht="17.25" x14ac:dyDescent="0.25">
      <c r="B152" s="43" t="s">
        <v>190</v>
      </c>
      <c r="C152" s="52" t="s">
        <v>2</v>
      </c>
      <c r="D152" s="25"/>
      <c r="E152" s="175" t="s">
        <v>17</v>
      </c>
      <c r="F152" s="160">
        <v>145835</v>
      </c>
      <c r="G152" s="25">
        <v>146085</v>
      </c>
      <c r="H152" s="25">
        <f t="shared" si="25"/>
        <v>250</v>
      </c>
      <c r="I152" s="25">
        <v>3</v>
      </c>
      <c r="J152" s="25">
        <v>0.25</v>
      </c>
      <c r="K152" s="170">
        <f>H152*I152*J152</f>
        <v>187.5</v>
      </c>
      <c r="L152" s="180" t="s">
        <v>292</v>
      </c>
      <c r="AR152" s="17" t="str">
        <f t="shared" si="26"/>
        <v xml:space="preserve"> | Bulk excavate surplus material and remove from site | Start Ch 145835 | Length 250</v>
      </c>
    </row>
    <row r="153" spans="2:44" x14ac:dyDescent="0.25">
      <c r="B153" s="43" t="s">
        <v>191</v>
      </c>
      <c r="C153" s="52" t="s">
        <v>2</v>
      </c>
      <c r="D153" s="25"/>
      <c r="E153" s="159" t="s">
        <v>34</v>
      </c>
      <c r="F153" s="160">
        <v>145835</v>
      </c>
      <c r="G153" s="25">
        <v>146085</v>
      </c>
      <c r="H153" s="25">
        <f t="shared" si="25"/>
        <v>250</v>
      </c>
      <c r="I153" s="25"/>
      <c r="J153" s="25"/>
      <c r="K153" s="169">
        <f>H153</f>
        <v>250</v>
      </c>
      <c r="L153" s="180" t="s">
        <v>4</v>
      </c>
      <c r="AR153" s="17" t="str">
        <f t="shared" si="26"/>
        <v xml:space="preserve"> | Reshape table drain (1 side) | Start Ch 145835 | Length 250</v>
      </c>
    </row>
    <row r="154" spans="2:44" ht="17.25" x14ac:dyDescent="0.25">
      <c r="B154" s="43" t="s">
        <v>192</v>
      </c>
      <c r="C154" s="52" t="s">
        <v>2</v>
      </c>
      <c r="D154" s="25"/>
      <c r="E154" s="175" t="s">
        <v>17</v>
      </c>
      <c r="F154" s="160">
        <v>146140</v>
      </c>
      <c r="G154" s="25">
        <v>146144</v>
      </c>
      <c r="H154" s="25">
        <f t="shared" si="25"/>
        <v>4</v>
      </c>
      <c r="I154" s="25">
        <v>1</v>
      </c>
      <c r="J154" s="25">
        <v>1</v>
      </c>
      <c r="K154" s="170">
        <f>H154*I154*J154</f>
        <v>4</v>
      </c>
      <c r="L154" s="180" t="s">
        <v>292</v>
      </c>
      <c r="AR154" s="17" t="str">
        <f t="shared" si="26"/>
        <v xml:space="preserve"> | Bulk excavate surplus material and remove from site | Start Ch 146140 | Length 4</v>
      </c>
    </row>
    <row r="155" spans="2:44" ht="17.25" x14ac:dyDescent="0.25">
      <c r="B155" s="43" t="s">
        <v>193</v>
      </c>
      <c r="C155" s="52" t="s">
        <v>2</v>
      </c>
      <c r="D155" s="25"/>
      <c r="E155" s="175" t="s">
        <v>162</v>
      </c>
      <c r="F155" s="160">
        <v>151460</v>
      </c>
      <c r="G155" s="25">
        <v>151510</v>
      </c>
      <c r="H155" s="25">
        <f t="shared" si="25"/>
        <v>50</v>
      </c>
      <c r="I155" s="25">
        <v>0.5</v>
      </c>
      <c r="J155" s="25">
        <v>0.2</v>
      </c>
      <c r="K155" s="169">
        <f>H155*I155*J155</f>
        <v>5</v>
      </c>
      <c r="L155" s="180" t="s">
        <v>292</v>
      </c>
      <c r="AR155" s="17" t="str">
        <f t="shared" si="26"/>
        <v xml:space="preserve"> | Gravel/material supply | Start Ch 151460 | Length 50</v>
      </c>
    </row>
    <row r="156" spans="2:44" x14ac:dyDescent="0.25">
      <c r="B156" s="43" t="s">
        <v>194</v>
      </c>
      <c r="C156" s="52" t="s">
        <v>2</v>
      </c>
      <c r="D156" s="25"/>
      <c r="E156" s="175" t="s">
        <v>27</v>
      </c>
      <c r="F156" s="160">
        <v>151460</v>
      </c>
      <c r="G156" s="25">
        <v>151510</v>
      </c>
      <c r="H156" s="25">
        <f t="shared" si="25"/>
        <v>50</v>
      </c>
      <c r="I156" s="25">
        <v>1.5</v>
      </c>
      <c r="J156" s="25">
        <v>0.05</v>
      </c>
      <c r="K156" s="169">
        <f>H156</f>
        <v>50</v>
      </c>
      <c r="L156" s="180" t="s">
        <v>4</v>
      </c>
      <c r="AR156" s="17" t="str">
        <f t="shared" si="26"/>
        <v xml:space="preserve"> | Heavy shoulder grading - incorporating 50mm of imported material | Start Ch 151460 | Length 50</v>
      </c>
    </row>
    <row r="157" spans="2:44" x14ac:dyDescent="0.25">
      <c r="B157" s="43" t="s">
        <v>195</v>
      </c>
      <c r="C157" s="52" t="s">
        <v>2</v>
      </c>
      <c r="D157" s="25"/>
      <c r="E157" s="175" t="s">
        <v>27</v>
      </c>
      <c r="F157" s="160">
        <v>151945</v>
      </c>
      <c r="G157" s="25">
        <v>152215</v>
      </c>
      <c r="H157" s="25">
        <f t="shared" si="25"/>
        <v>270</v>
      </c>
      <c r="I157" s="25">
        <v>1.5</v>
      </c>
      <c r="J157" s="25">
        <v>0.05</v>
      </c>
      <c r="K157" s="169">
        <f>H157</f>
        <v>270</v>
      </c>
      <c r="L157" s="180" t="s">
        <v>4</v>
      </c>
      <c r="O157" s="41">
        <f t="shared" ref="O157:O175" si="27">G157-F157</f>
        <v>270</v>
      </c>
      <c r="P157" s="41" t="str">
        <f t="shared" ref="P157:P175" si="28">IF(O157=H157,"YES","NO")</f>
        <v>YES</v>
      </c>
      <c r="R157" s="17" t="s">
        <v>282</v>
      </c>
      <c r="Z157" s="17" t="e">
        <f t="shared" ref="Z157:Z175" si="29">_xlfn.XLOOKUP(E157,$AD$62:$AD$79,$AG$62:$AG$79)</f>
        <v>#N/A</v>
      </c>
      <c r="AB157" s="17" t="e">
        <f t="shared" ref="AB157:AB175" si="30">_xlfn.XLOOKUP(E157,$AQ$6:$AQ$114,$AP$6:$AP$114)</f>
        <v>#N/A</v>
      </c>
      <c r="AR157" s="17" t="str">
        <f t="shared" si="26"/>
        <v xml:space="preserve"> | Heavy shoulder grading - incorporating 50mm of imported material | Start Ch 151945 | Length 270</v>
      </c>
    </row>
    <row r="158" spans="2:44" x14ac:dyDescent="0.25">
      <c r="B158" s="43" t="s">
        <v>196</v>
      </c>
      <c r="C158" s="52" t="s">
        <v>2</v>
      </c>
      <c r="D158" s="25"/>
      <c r="E158" s="175" t="s">
        <v>27</v>
      </c>
      <c r="F158" s="160">
        <v>152260</v>
      </c>
      <c r="G158" s="25">
        <v>152520</v>
      </c>
      <c r="H158" s="25">
        <f t="shared" si="25"/>
        <v>260</v>
      </c>
      <c r="I158" s="25">
        <v>1.5</v>
      </c>
      <c r="J158" s="25">
        <v>0.05</v>
      </c>
      <c r="K158" s="169">
        <f>H158</f>
        <v>260</v>
      </c>
      <c r="L158" s="180" t="s">
        <v>4</v>
      </c>
      <c r="O158" s="41">
        <f t="shared" si="27"/>
        <v>260</v>
      </c>
      <c r="P158" s="41" t="str">
        <f t="shared" si="28"/>
        <v>YES</v>
      </c>
      <c r="R158" s="17" t="s">
        <v>295</v>
      </c>
      <c r="Z158" s="17" t="e">
        <f t="shared" si="29"/>
        <v>#N/A</v>
      </c>
      <c r="AB158" s="17" t="e">
        <f t="shared" si="30"/>
        <v>#N/A</v>
      </c>
      <c r="AR158" s="17" t="str">
        <f t="shared" si="26"/>
        <v xml:space="preserve"> | Heavy shoulder grading - incorporating 50mm of imported material | Start Ch 152260 | Length 260</v>
      </c>
    </row>
    <row r="159" spans="2:44" ht="17.25" x14ac:dyDescent="0.25">
      <c r="B159" s="43" t="s">
        <v>197</v>
      </c>
      <c r="C159" s="52" t="s">
        <v>2</v>
      </c>
      <c r="D159" s="25"/>
      <c r="E159" s="175" t="s">
        <v>20</v>
      </c>
      <c r="F159" s="160">
        <v>152570</v>
      </c>
      <c r="G159" s="25">
        <v>152574</v>
      </c>
      <c r="H159" s="25">
        <f t="shared" si="25"/>
        <v>4</v>
      </c>
      <c r="I159" s="25">
        <v>2.5</v>
      </c>
      <c r="J159" s="25">
        <v>0.15</v>
      </c>
      <c r="K159" s="169">
        <f>H159*I159</f>
        <v>10</v>
      </c>
      <c r="L159" s="180" t="s">
        <v>429</v>
      </c>
      <c r="O159" s="41">
        <f t="shared" si="27"/>
        <v>4</v>
      </c>
      <c r="P159" s="41" t="str">
        <f t="shared" si="28"/>
        <v>YES</v>
      </c>
      <c r="R159" s="17" t="s">
        <v>306</v>
      </c>
      <c r="Z159" s="17" t="e">
        <f t="shared" si="29"/>
        <v>#N/A</v>
      </c>
      <c r="AB159" s="17" t="e">
        <f t="shared" si="30"/>
        <v>#N/A</v>
      </c>
      <c r="AR159" s="17" t="str">
        <f t="shared" si="26"/>
        <v xml:space="preserve"> | Patch repair - patch local unbound pavement failure (&lt;20m2). Includes 2 coat bitumen seal | Start Ch 152570 | Length 4</v>
      </c>
    </row>
    <row r="160" spans="2:44" ht="17.25" x14ac:dyDescent="0.25">
      <c r="B160" s="43" t="s">
        <v>198</v>
      </c>
      <c r="C160" s="52" t="s">
        <v>2</v>
      </c>
      <c r="D160" s="25"/>
      <c r="E160" s="175" t="s">
        <v>162</v>
      </c>
      <c r="F160" s="160">
        <v>152590</v>
      </c>
      <c r="G160" s="25">
        <v>152600</v>
      </c>
      <c r="H160" s="25">
        <f t="shared" si="25"/>
        <v>10</v>
      </c>
      <c r="I160" s="25">
        <v>3</v>
      </c>
      <c r="J160" s="25">
        <v>0.4</v>
      </c>
      <c r="K160" s="169">
        <f>H160*I160*J160</f>
        <v>12</v>
      </c>
      <c r="L160" s="180" t="s">
        <v>292</v>
      </c>
      <c r="O160" s="41">
        <f t="shared" si="27"/>
        <v>10</v>
      </c>
      <c r="P160" s="41" t="str">
        <f t="shared" si="28"/>
        <v>YES</v>
      </c>
      <c r="R160" s="17" t="s">
        <v>295</v>
      </c>
      <c r="Z160" s="17" t="e">
        <f t="shared" si="29"/>
        <v>#N/A</v>
      </c>
      <c r="AB160" s="17" t="e">
        <f t="shared" si="30"/>
        <v>#N/A</v>
      </c>
      <c r="AR160" s="17" t="str">
        <f t="shared" si="26"/>
        <v xml:space="preserve"> | Gravel/material supply | Start Ch 152590 | Length 10</v>
      </c>
    </row>
    <row r="161" spans="2:44" x14ac:dyDescent="0.25">
      <c r="B161" s="43" t="s">
        <v>199</v>
      </c>
      <c r="C161" s="52" t="s">
        <v>2</v>
      </c>
      <c r="D161" s="25"/>
      <c r="E161" s="175" t="s">
        <v>27</v>
      </c>
      <c r="F161" s="160">
        <v>152590</v>
      </c>
      <c r="G161" s="25">
        <v>152820</v>
      </c>
      <c r="H161" s="25">
        <f t="shared" si="25"/>
        <v>230</v>
      </c>
      <c r="I161" s="25">
        <v>1.5</v>
      </c>
      <c r="J161" s="25">
        <v>0.05</v>
      </c>
      <c r="K161" s="169">
        <f>H161</f>
        <v>230</v>
      </c>
      <c r="L161" s="180" t="s">
        <v>4</v>
      </c>
      <c r="O161" s="41">
        <f t="shared" si="27"/>
        <v>230</v>
      </c>
      <c r="P161" s="41" t="str">
        <f t="shared" si="28"/>
        <v>YES</v>
      </c>
      <c r="R161" s="17" t="s">
        <v>306</v>
      </c>
      <c r="Z161" s="17" t="e">
        <f t="shared" si="29"/>
        <v>#N/A</v>
      </c>
      <c r="AB161" s="17" t="e">
        <f t="shared" si="30"/>
        <v>#N/A</v>
      </c>
      <c r="AR161" s="17" t="str">
        <f t="shared" si="26"/>
        <v xml:space="preserve"> | Heavy shoulder grading - incorporating 50mm of imported material | Start Ch 152590 | Length 230</v>
      </c>
    </row>
    <row r="162" spans="2:44" x14ac:dyDescent="0.25">
      <c r="B162" s="43" t="s">
        <v>200</v>
      </c>
      <c r="C162" s="52" t="s">
        <v>2</v>
      </c>
      <c r="D162" s="25"/>
      <c r="E162" s="175" t="s">
        <v>27</v>
      </c>
      <c r="F162" s="160">
        <v>152865</v>
      </c>
      <c r="G162" s="25">
        <v>152995</v>
      </c>
      <c r="H162" s="25">
        <f t="shared" si="25"/>
        <v>130</v>
      </c>
      <c r="I162" s="25">
        <v>1.5</v>
      </c>
      <c r="J162" s="25">
        <v>0.05</v>
      </c>
      <c r="K162" s="169">
        <f>H162</f>
        <v>130</v>
      </c>
      <c r="L162" s="180" t="s">
        <v>4</v>
      </c>
      <c r="O162" s="41">
        <f t="shared" si="27"/>
        <v>130</v>
      </c>
      <c r="P162" s="41" t="str">
        <f t="shared" si="28"/>
        <v>YES</v>
      </c>
      <c r="R162" s="17" t="s">
        <v>282</v>
      </c>
      <c r="Z162" s="17" t="e">
        <f t="shared" si="29"/>
        <v>#N/A</v>
      </c>
      <c r="AB162" s="17" t="e">
        <f t="shared" si="30"/>
        <v>#N/A</v>
      </c>
      <c r="AR162" s="17" t="str">
        <f t="shared" si="26"/>
        <v xml:space="preserve"> | Heavy shoulder grading - incorporating 50mm of imported material | Start Ch 152865 | Length 130</v>
      </c>
    </row>
    <row r="163" spans="2:44" ht="17.25" x14ac:dyDescent="0.25">
      <c r="B163" s="43" t="s">
        <v>201</v>
      </c>
      <c r="C163" s="52" t="s">
        <v>2</v>
      </c>
      <c r="D163" s="25"/>
      <c r="E163" s="175" t="s">
        <v>162</v>
      </c>
      <c r="F163" s="160">
        <v>153225</v>
      </c>
      <c r="G163" s="25">
        <v>153325</v>
      </c>
      <c r="H163" s="25">
        <f t="shared" si="25"/>
        <v>100</v>
      </c>
      <c r="I163" s="25">
        <v>0.5</v>
      </c>
      <c r="J163" s="25">
        <v>0.1</v>
      </c>
      <c r="K163" s="169">
        <f>H163*I163*J163</f>
        <v>5</v>
      </c>
      <c r="L163" s="180" t="s">
        <v>292</v>
      </c>
      <c r="O163" s="41">
        <f t="shared" si="27"/>
        <v>100</v>
      </c>
      <c r="P163" s="41" t="str">
        <f t="shared" si="28"/>
        <v>YES</v>
      </c>
      <c r="R163" s="17" t="s">
        <v>306</v>
      </c>
      <c r="Z163" s="17" t="e">
        <f t="shared" si="29"/>
        <v>#N/A</v>
      </c>
      <c r="AB163" s="17" t="e">
        <f t="shared" si="30"/>
        <v>#N/A</v>
      </c>
      <c r="AR163" s="17" t="str">
        <f t="shared" si="26"/>
        <v xml:space="preserve"> | Gravel/material supply | Start Ch 153225 | Length 100</v>
      </c>
    </row>
    <row r="164" spans="2:44" x14ac:dyDescent="0.25">
      <c r="B164" s="43" t="s">
        <v>202</v>
      </c>
      <c r="C164" s="52" t="s">
        <v>2</v>
      </c>
      <c r="D164" s="25"/>
      <c r="E164" s="175" t="s">
        <v>27</v>
      </c>
      <c r="F164" s="160">
        <v>153225</v>
      </c>
      <c r="G164" s="25">
        <v>153425</v>
      </c>
      <c r="H164" s="25">
        <f t="shared" si="25"/>
        <v>200</v>
      </c>
      <c r="I164" s="25">
        <v>1.5</v>
      </c>
      <c r="J164" s="25">
        <v>0.05</v>
      </c>
      <c r="K164" s="169">
        <f>H164</f>
        <v>200</v>
      </c>
      <c r="L164" s="180" t="s">
        <v>4</v>
      </c>
      <c r="O164" s="41">
        <f t="shared" si="27"/>
        <v>200</v>
      </c>
      <c r="P164" s="41" t="str">
        <f t="shared" si="28"/>
        <v>YES</v>
      </c>
      <c r="R164" s="17" t="s">
        <v>288</v>
      </c>
      <c r="Z164" s="17" t="e">
        <f t="shared" si="29"/>
        <v>#N/A</v>
      </c>
      <c r="AB164" s="17" t="e">
        <f t="shared" si="30"/>
        <v>#N/A</v>
      </c>
      <c r="AR164" s="17" t="str">
        <f t="shared" si="26"/>
        <v xml:space="preserve"> | Heavy shoulder grading - incorporating 50mm of imported material | Start Ch 153225 | Length 200</v>
      </c>
    </row>
    <row r="165" spans="2:44" x14ac:dyDescent="0.25">
      <c r="B165" s="43" t="s">
        <v>203</v>
      </c>
      <c r="C165" s="52" t="s">
        <v>2</v>
      </c>
      <c r="D165" s="25"/>
      <c r="E165" s="175" t="s">
        <v>27</v>
      </c>
      <c r="F165" s="160">
        <v>153935</v>
      </c>
      <c r="G165" s="25">
        <v>154045</v>
      </c>
      <c r="H165" s="25">
        <f t="shared" si="25"/>
        <v>110</v>
      </c>
      <c r="I165" s="25">
        <v>1.5</v>
      </c>
      <c r="J165" s="25">
        <v>0.05</v>
      </c>
      <c r="K165" s="169">
        <f>H165</f>
        <v>110</v>
      </c>
      <c r="L165" s="180" t="s">
        <v>4</v>
      </c>
      <c r="O165" s="41">
        <f t="shared" si="27"/>
        <v>110</v>
      </c>
      <c r="P165" s="41" t="str">
        <f t="shared" si="28"/>
        <v>YES</v>
      </c>
      <c r="R165" s="17" t="s">
        <v>306</v>
      </c>
      <c r="Z165" s="17" t="e">
        <f t="shared" si="29"/>
        <v>#N/A</v>
      </c>
      <c r="AB165" s="17" t="e">
        <f t="shared" si="30"/>
        <v>#N/A</v>
      </c>
      <c r="AR165" s="17" t="str">
        <f t="shared" si="26"/>
        <v xml:space="preserve"> | Heavy shoulder grading - incorporating 50mm of imported material | Start Ch 153935 | Length 110</v>
      </c>
    </row>
    <row r="166" spans="2:44" ht="17.25" x14ac:dyDescent="0.25">
      <c r="B166" s="43" t="s">
        <v>204</v>
      </c>
      <c r="C166" s="52" t="s">
        <v>2</v>
      </c>
      <c r="D166" s="25"/>
      <c r="E166" s="175" t="s">
        <v>17</v>
      </c>
      <c r="F166" s="160">
        <v>156830</v>
      </c>
      <c r="G166" s="25">
        <v>156850</v>
      </c>
      <c r="H166" s="25">
        <f t="shared" si="25"/>
        <v>20</v>
      </c>
      <c r="I166" s="25">
        <v>5</v>
      </c>
      <c r="J166" s="25">
        <v>0.3</v>
      </c>
      <c r="K166" s="170">
        <f>H166*I166*J166</f>
        <v>30</v>
      </c>
      <c r="L166" s="180" t="s">
        <v>292</v>
      </c>
      <c r="O166" s="41">
        <f t="shared" si="27"/>
        <v>20</v>
      </c>
      <c r="P166" s="41" t="str">
        <f t="shared" si="28"/>
        <v>YES</v>
      </c>
      <c r="R166" s="17" t="s">
        <v>306</v>
      </c>
      <c r="Z166" s="17" t="e">
        <f t="shared" si="29"/>
        <v>#N/A</v>
      </c>
      <c r="AB166" s="17" t="e">
        <f t="shared" si="30"/>
        <v>#N/A</v>
      </c>
      <c r="AR166" s="17" t="str">
        <f t="shared" si="26"/>
        <v xml:space="preserve"> | Bulk excavate surplus material and remove from site | Start Ch 156830 | Length 20</v>
      </c>
    </row>
    <row r="167" spans="2:44" x14ac:dyDescent="0.25">
      <c r="B167" s="43" t="s">
        <v>205</v>
      </c>
      <c r="C167" s="52" t="s">
        <v>2</v>
      </c>
      <c r="D167" s="25"/>
      <c r="E167" s="159" t="s">
        <v>34</v>
      </c>
      <c r="F167" s="160">
        <v>156830</v>
      </c>
      <c r="G167" s="25">
        <v>156880</v>
      </c>
      <c r="H167" s="25">
        <f t="shared" si="25"/>
        <v>50</v>
      </c>
      <c r="I167" s="25"/>
      <c r="J167" s="25"/>
      <c r="K167" s="169">
        <f>H167</f>
        <v>50</v>
      </c>
      <c r="L167" s="180" t="s">
        <v>4</v>
      </c>
      <c r="O167" s="41">
        <f t="shared" si="27"/>
        <v>50</v>
      </c>
      <c r="P167" s="41" t="str">
        <f t="shared" si="28"/>
        <v>YES</v>
      </c>
      <c r="R167" s="17" t="s">
        <v>295</v>
      </c>
      <c r="Z167" s="17" t="e">
        <f t="shared" si="29"/>
        <v>#N/A</v>
      </c>
      <c r="AB167" s="17" t="e">
        <f t="shared" si="30"/>
        <v>#N/A</v>
      </c>
      <c r="AR167" s="17" t="str">
        <f t="shared" si="26"/>
        <v xml:space="preserve"> | Reshape table drain (1 side) | Start Ch 156830 | Length 50</v>
      </c>
    </row>
    <row r="168" spans="2:44" ht="17.25" x14ac:dyDescent="0.25">
      <c r="B168" s="43" t="s">
        <v>206</v>
      </c>
      <c r="C168" s="52" t="s">
        <v>2</v>
      </c>
      <c r="D168" s="25"/>
      <c r="E168" s="175" t="s">
        <v>17</v>
      </c>
      <c r="F168" s="160">
        <v>157635</v>
      </c>
      <c r="G168" s="25">
        <v>157680</v>
      </c>
      <c r="H168" s="25">
        <f t="shared" si="25"/>
        <v>45</v>
      </c>
      <c r="I168" s="25">
        <v>10</v>
      </c>
      <c r="J168" s="25">
        <v>0.2</v>
      </c>
      <c r="K168" s="170">
        <f>H168*I168*J168</f>
        <v>90</v>
      </c>
      <c r="L168" s="180" t="s">
        <v>292</v>
      </c>
      <c r="O168" s="41">
        <f t="shared" si="27"/>
        <v>45</v>
      </c>
      <c r="P168" s="41" t="str">
        <f t="shared" si="28"/>
        <v>YES</v>
      </c>
      <c r="R168" s="17" t="s">
        <v>340</v>
      </c>
      <c r="Z168" s="17" t="e">
        <f t="shared" si="29"/>
        <v>#N/A</v>
      </c>
      <c r="AB168" s="17" t="e">
        <f t="shared" si="30"/>
        <v>#N/A</v>
      </c>
      <c r="AR168" s="17" t="str">
        <f t="shared" si="26"/>
        <v xml:space="preserve"> | Bulk excavate surplus material and remove from site | Start Ch 157635 | Length 45</v>
      </c>
    </row>
    <row r="169" spans="2:44" x14ac:dyDescent="0.25">
      <c r="B169" s="43" t="s">
        <v>207</v>
      </c>
      <c r="C169" s="52" t="s">
        <v>2</v>
      </c>
      <c r="D169" s="25"/>
      <c r="E169" s="173" t="s">
        <v>6</v>
      </c>
      <c r="F169" s="160">
        <v>157635</v>
      </c>
      <c r="G169" s="169">
        <v>157655</v>
      </c>
      <c r="H169" s="25">
        <f t="shared" si="25"/>
        <v>20</v>
      </c>
      <c r="I169" s="169">
        <v>1.5</v>
      </c>
      <c r="J169" s="25"/>
      <c r="K169" s="169">
        <f>H169*I169</f>
        <v>30</v>
      </c>
      <c r="L169" s="180" t="s">
        <v>7</v>
      </c>
      <c r="O169" s="41">
        <f t="shared" si="27"/>
        <v>20</v>
      </c>
      <c r="P169" s="41" t="str">
        <f t="shared" si="28"/>
        <v>YES</v>
      </c>
      <c r="R169" s="17" t="s">
        <v>288</v>
      </c>
      <c r="Z169" s="17" t="e">
        <f t="shared" si="29"/>
        <v>#N/A</v>
      </c>
      <c r="AB169" s="17" t="e">
        <f t="shared" si="30"/>
        <v>#N/A</v>
      </c>
      <c r="AR169" s="17" t="str">
        <f t="shared" si="26"/>
        <v xml:space="preserve"> | Bitumen spray seal, 2-coat | Start Ch 157635 | Length 20</v>
      </c>
    </row>
    <row r="170" spans="2:44" ht="17.25" x14ac:dyDescent="0.25">
      <c r="B170" s="43" t="s">
        <v>208</v>
      </c>
      <c r="C170" s="52" t="s">
        <v>2</v>
      </c>
      <c r="D170" s="25"/>
      <c r="E170" s="175" t="s">
        <v>162</v>
      </c>
      <c r="F170" s="160">
        <v>157635</v>
      </c>
      <c r="G170" s="25">
        <v>157685</v>
      </c>
      <c r="H170" s="25">
        <f t="shared" si="25"/>
        <v>50</v>
      </c>
      <c r="I170" s="25">
        <v>1.5</v>
      </c>
      <c r="J170" s="25">
        <v>0.35</v>
      </c>
      <c r="K170" s="169">
        <f>H170*I170*J170</f>
        <v>26.25</v>
      </c>
      <c r="L170" s="180" t="s">
        <v>292</v>
      </c>
      <c r="O170" s="41">
        <f t="shared" si="27"/>
        <v>50</v>
      </c>
      <c r="P170" s="41" t="str">
        <f t="shared" si="28"/>
        <v>YES</v>
      </c>
      <c r="R170" s="17" t="s">
        <v>282</v>
      </c>
      <c r="Z170" s="17" t="e">
        <f t="shared" si="29"/>
        <v>#N/A</v>
      </c>
      <c r="AB170" s="17" t="e">
        <f t="shared" si="30"/>
        <v>#N/A</v>
      </c>
      <c r="AR170" s="17" t="str">
        <f t="shared" si="26"/>
        <v xml:space="preserve"> | Gravel/material supply | Start Ch 157635 | Length 50</v>
      </c>
    </row>
    <row r="171" spans="2:44" x14ac:dyDescent="0.25">
      <c r="B171" s="43" t="s">
        <v>209</v>
      </c>
      <c r="C171" s="52" t="s">
        <v>2</v>
      </c>
      <c r="D171" s="25"/>
      <c r="E171" s="175" t="s">
        <v>27</v>
      </c>
      <c r="F171" s="160">
        <v>157635</v>
      </c>
      <c r="G171" s="25">
        <v>157685</v>
      </c>
      <c r="H171" s="25">
        <f t="shared" si="25"/>
        <v>50</v>
      </c>
      <c r="I171" s="25">
        <v>1.5</v>
      </c>
      <c r="J171" s="25">
        <v>0.05</v>
      </c>
      <c r="K171" s="169">
        <f>H171</f>
        <v>50</v>
      </c>
      <c r="L171" s="180" t="s">
        <v>4</v>
      </c>
      <c r="O171" s="41">
        <f t="shared" si="27"/>
        <v>50</v>
      </c>
      <c r="P171" s="41" t="str">
        <f t="shared" si="28"/>
        <v>YES</v>
      </c>
      <c r="R171" s="17" t="s">
        <v>282</v>
      </c>
      <c r="Z171" s="17" t="e">
        <f t="shared" si="29"/>
        <v>#N/A</v>
      </c>
      <c r="AB171" s="17" t="e">
        <f t="shared" si="30"/>
        <v>#N/A</v>
      </c>
      <c r="AR171" s="17" t="str">
        <f t="shared" si="26"/>
        <v xml:space="preserve"> | Heavy shoulder grading - incorporating 50mm of imported material | Start Ch 157635 | Length 50</v>
      </c>
    </row>
    <row r="172" spans="2:44" ht="17.25" x14ac:dyDescent="0.25">
      <c r="B172" s="43" t="s">
        <v>210</v>
      </c>
      <c r="C172" s="52" t="s">
        <v>2</v>
      </c>
      <c r="D172" s="25"/>
      <c r="E172" s="159" t="s">
        <v>10</v>
      </c>
      <c r="F172" s="160">
        <v>157635</v>
      </c>
      <c r="G172" s="25">
        <v>157645</v>
      </c>
      <c r="H172" s="25">
        <f t="shared" si="25"/>
        <v>10</v>
      </c>
      <c r="I172" s="25">
        <v>1.5</v>
      </c>
      <c r="J172" s="25">
        <v>0.15</v>
      </c>
      <c r="K172" s="169">
        <f>H172*I172</f>
        <v>15</v>
      </c>
      <c r="L172" s="180" t="s">
        <v>429</v>
      </c>
      <c r="O172" s="41">
        <f t="shared" si="27"/>
        <v>10</v>
      </c>
      <c r="P172" s="41" t="str">
        <f t="shared" si="28"/>
        <v>YES</v>
      </c>
      <c r="R172" s="17" t="s">
        <v>295</v>
      </c>
      <c r="Z172" s="17" t="e">
        <f t="shared" si="29"/>
        <v>#N/A</v>
      </c>
      <c r="AB172" s="17" t="e">
        <f t="shared" si="30"/>
        <v>#N/A</v>
      </c>
      <c r="AR172" s="17" t="str">
        <f t="shared" si="26"/>
        <v xml:space="preserve"> | Reconstruct unbound granular base. Excludes seal | Start Ch 157635 | Length 10</v>
      </c>
    </row>
    <row r="173" spans="2:44" x14ac:dyDescent="0.25">
      <c r="B173" s="43" t="s">
        <v>211</v>
      </c>
      <c r="C173" s="52" t="s">
        <v>2</v>
      </c>
      <c r="D173" s="25"/>
      <c r="E173" s="159" t="s">
        <v>38</v>
      </c>
      <c r="F173" s="160">
        <v>157635</v>
      </c>
      <c r="G173" s="25">
        <v>157635</v>
      </c>
      <c r="H173" s="25"/>
      <c r="I173" s="25"/>
      <c r="J173" s="25"/>
      <c r="K173" s="169">
        <v>4</v>
      </c>
      <c r="L173" s="180" t="s">
        <v>23</v>
      </c>
      <c r="O173" s="41">
        <f t="shared" si="27"/>
        <v>0</v>
      </c>
      <c r="P173" s="41" t="str">
        <f t="shared" si="28"/>
        <v>YES</v>
      </c>
      <c r="R173" s="17" t="s">
        <v>306</v>
      </c>
      <c r="Z173" s="17" t="e">
        <f t="shared" si="29"/>
        <v>#N/A</v>
      </c>
      <c r="AB173" s="17" t="e">
        <f t="shared" si="30"/>
        <v>#N/A</v>
      </c>
      <c r="AR173" s="17" t="str">
        <f t="shared" si="26"/>
        <v xml:space="preserve"> | Replace guide posts or markers | Start Ch 157635 | Length </v>
      </c>
    </row>
    <row r="174" spans="2:44" x14ac:dyDescent="0.25">
      <c r="B174" s="43" t="s">
        <v>212</v>
      </c>
      <c r="C174" s="52" t="s">
        <v>2</v>
      </c>
      <c r="D174" s="25"/>
      <c r="E174" s="159" t="s">
        <v>34</v>
      </c>
      <c r="F174" s="160">
        <v>157635</v>
      </c>
      <c r="G174" s="25">
        <v>157685</v>
      </c>
      <c r="H174" s="25">
        <f>G174-F174</f>
        <v>50</v>
      </c>
      <c r="I174" s="25"/>
      <c r="J174" s="25"/>
      <c r="K174" s="169">
        <f>H174</f>
        <v>50</v>
      </c>
      <c r="L174" s="180" t="s">
        <v>4</v>
      </c>
      <c r="O174" s="41">
        <f t="shared" si="27"/>
        <v>50</v>
      </c>
      <c r="P174" s="41" t="str">
        <f t="shared" si="28"/>
        <v>YES</v>
      </c>
      <c r="R174" s="17" t="s">
        <v>282</v>
      </c>
      <c r="Z174" s="17" t="e">
        <f t="shared" si="29"/>
        <v>#N/A</v>
      </c>
      <c r="AB174" s="17" t="e">
        <f t="shared" si="30"/>
        <v>#N/A</v>
      </c>
      <c r="AR174" s="17" t="str">
        <f t="shared" si="26"/>
        <v xml:space="preserve"> | Reshape table drain (1 side) | Start Ch 157635 | Length 50</v>
      </c>
    </row>
    <row r="175" spans="2:44" x14ac:dyDescent="0.25">
      <c r="B175" s="43" t="s">
        <v>213</v>
      </c>
      <c r="C175" s="52" t="s">
        <v>2</v>
      </c>
      <c r="D175" s="25"/>
      <c r="E175" s="175" t="s">
        <v>6</v>
      </c>
      <c r="F175" s="160">
        <v>159765</v>
      </c>
      <c r="G175" s="25">
        <v>159784</v>
      </c>
      <c r="H175" s="25">
        <f>G175-F175</f>
        <v>19</v>
      </c>
      <c r="I175" s="25">
        <v>10</v>
      </c>
      <c r="J175" s="25"/>
      <c r="K175" s="169">
        <f>H175*I175</f>
        <v>190</v>
      </c>
      <c r="L175" s="180" t="s">
        <v>7</v>
      </c>
      <c r="O175" s="41">
        <f t="shared" si="27"/>
        <v>19</v>
      </c>
      <c r="P175" s="41" t="str">
        <f t="shared" si="28"/>
        <v>YES</v>
      </c>
      <c r="R175" s="17" t="s">
        <v>282</v>
      </c>
      <c r="Z175" s="17" t="e">
        <f t="shared" si="29"/>
        <v>#N/A</v>
      </c>
      <c r="AB175" s="17" t="e">
        <f t="shared" si="30"/>
        <v>#N/A</v>
      </c>
      <c r="AR175" s="17" t="str">
        <f t="shared" si="26"/>
        <v xml:space="preserve"> | Bitumen spray seal, 2-coat | Start Ch 159765 | Length 19</v>
      </c>
    </row>
    <row r="176" spans="2:44" ht="17.25" x14ac:dyDescent="0.25">
      <c r="B176" s="43" t="s">
        <v>214</v>
      </c>
      <c r="C176" s="52" t="s">
        <v>2</v>
      </c>
      <c r="D176" s="25"/>
      <c r="E176" s="159" t="s">
        <v>10</v>
      </c>
      <c r="F176" s="160">
        <v>159765</v>
      </c>
      <c r="G176" s="25">
        <v>159784</v>
      </c>
      <c r="H176" s="25">
        <f>G176-F176</f>
        <v>19</v>
      </c>
      <c r="I176" s="25">
        <v>10</v>
      </c>
      <c r="J176" s="25">
        <v>0.15</v>
      </c>
      <c r="K176" s="169">
        <f>H176*I176</f>
        <v>190</v>
      </c>
      <c r="L176" s="180" t="s">
        <v>429</v>
      </c>
    </row>
    <row r="177" spans="2:12" x14ac:dyDescent="0.25">
      <c r="B177" s="43" t="s">
        <v>215</v>
      </c>
      <c r="C177" s="52" t="s">
        <v>2</v>
      </c>
      <c r="D177" s="25"/>
      <c r="E177" s="175" t="s">
        <v>6</v>
      </c>
      <c r="F177" s="160">
        <v>159795</v>
      </c>
      <c r="G177" s="25">
        <v>159820</v>
      </c>
      <c r="H177" s="25">
        <f>G177-F177</f>
        <v>25</v>
      </c>
      <c r="I177" s="25">
        <v>3</v>
      </c>
      <c r="J177" s="25"/>
      <c r="K177" s="169">
        <f>H177*I177</f>
        <v>75</v>
      </c>
      <c r="L177" s="180" t="s">
        <v>7</v>
      </c>
    </row>
    <row r="178" spans="2:12" ht="17.25" x14ac:dyDescent="0.25">
      <c r="B178" s="43" t="s">
        <v>216</v>
      </c>
      <c r="C178" s="52" t="s">
        <v>2</v>
      </c>
      <c r="D178" s="25"/>
      <c r="E178" s="159" t="s">
        <v>10</v>
      </c>
      <c r="F178" s="160">
        <v>159795</v>
      </c>
      <c r="G178" s="25">
        <v>159820</v>
      </c>
      <c r="H178" s="25">
        <f>G178-F178</f>
        <v>25</v>
      </c>
      <c r="I178" s="25">
        <v>3</v>
      </c>
      <c r="J178" s="25">
        <v>0.15</v>
      </c>
      <c r="K178" s="169">
        <f>H178*I178</f>
        <v>75</v>
      </c>
      <c r="L178" s="180" t="s">
        <v>429</v>
      </c>
    </row>
    <row r="179" spans="2:12" x14ac:dyDescent="0.25">
      <c r="B179" s="43" t="s">
        <v>217</v>
      </c>
      <c r="C179" s="52" t="s">
        <v>2</v>
      </c>
      <c r="D179" s="25"/>
      <c r="E179" s="159" t="s">
        <v>38</v>
      </c>
      <c r="F179" s="160">
        <v>160065</v>
      </c>
      <c r="G179" s="25">
        <v>160065</v>
      </c>
      <c r="H179" s="25"/>
      <c r="I179" s="25"/>
      <c r="J179" s="25"/>
      <c r="K179" s="169">
        <v>1</v>
      </c>
      <c r="L179" s="180" t="s">
        <v>23</v>
      </c>
    </row>
    <row r="180" spans="2:12" x14ac:dyDescent="0.25">
      <c r="B180" s="43" t="s">
        <v>218</v>
      </c>
      <c r="C180" s="52" t="s">
        <v>2</v>
      </c>
      <c r="D180" s="25"/>
      <c r="E180" s="175" t="s">
        <v>27</v>
      </c>
      <c r="F180" s="160">
        <v>161620</v>
      </c>
      <c r="G180" s="25">
        <v>161670</v>
      </c>
      <c r="H180" s="25">
        <f>G180-F180</f>
        <v>50</v>
      </c>
      <c r="I180" s="25">
        <v>1.5</v>
      </c>
      <c r="J180" s="25">
        <v>0.05</v>
      </c>
      <c r="K180" s="169">
        <f>H180</f>
        <v>50</v>
      </c>
      <c r="L180" s="180" t="s">
        <v>4</v>
      </c>
    </row>
    <row r="181" spans="2:12" x14ac:dyDescent="0.25">
      <c r="B181" s="43" t="s">
        <v>219</v>
      </c>
      <c r="C181" s="52" t="s">
        <v>2</v>
      </c>
      <c r="D181" s="25"/>
      <c r="E181" s="175" t="s">
        <v>27</v>
      </c>
      <c r="F181" s="160">
        <v>162115</v>
      </c>
      <c r="G181" s="25">
        <v>162165</v>
      </c>
      <c r="H181" s="25">
        <f>G181-F181</f>
        <v>50</v>
      </c>
      <c r="I181" s="25">
        <v>1.5</v>
      </c>
      <c r="J181" s="25">
        <v>0.05</v>
      </c>
      <c r="K181" s="169">
        <f>H181</f>
        <v>50</v>
      </c>
      <c r="L181" s="180" t="s">
        <v>4</v>
      </c>
    </row>
    <row r="182" spans="2:12" x14ac:dyDescent="0.25">
      <c r="B182" s="43" t="s">
        <v>220</v>
      </c>
      <c r="C182" s="52" t="s">
        <v>2</v>
      </c>
      <c r="D182" s="25"/>
      <c r="E182" s="159" t="s">
        <v>22</v>
      </c>
      <c r="F182" s="160">
        <v>163160</v>
      </c>
      <c r="G182" s="25">
        <v>163160</v>
      </c>
      <c r="H182" s="25"/>
      <c r="I182" s="25"/>
      <c r="J182" s="25"/>
      <c r="K182" s="169">
        <v>1</v>
      </c>
      <c r="L182" s="180" t="s">
        <v>23</v>
      </c>
    </row>
    <row r="183" spans="2:12" x14ac:dyDescent="0.25">
      <c r="B183" s="43" t="s">
        <v>221</v>
      </c>
      <c r="C183" s="52" t="s">
        <v>2</v>
      </c>
      <c r="D183" s="25"/>
      <c r="E183" s="159" t="s">
        <v>34</v>
      </c>
      <c r="F183" s="160">
        <v>163365</v>
      </c>
      <c r="G183" s="25">
        <v>163415</v>
      </c>
      <c r="H183" s="25">
        <f>G183-F183</f>
        <v>50</v>
      </c>
      <c r="I183" s="25"/>
      <c r="J183" s="25"/>
      <c r="K183" s="169">
        <f>H183</f>
        <v>50</v>
      </c>
      <c r="L183" s="180" t="s">
        <v>4</v>
      </c>
    </row>
    <row r="184" spans="2:12" x14ac:dyDescent="0.25">
      <c r="B184" s="43" t="s">
        <v>222</v>
      </c>
      <c r="C184" s="52" t="s">
        <v>2</v>
      </c>
      <c r="D184" s="25"/>
      <c r="E184" s="159" t="s">
        <v>38</v>
      </c>
      <c r="F184" s="160">
        <v>163365</v>
      </c>
      <c r="G184" s="25">
        <v>163365</v>
      </c>
      <c r="H184" s="25"/>
      <c r="I184" s="25"/>
      <c r="J184" s="25"/>
      <c r="K184" s="169">
        <v>1</v>
      </c>
      <c r="L184" s="180" t="s">
        <v>23</v>
      </c>
    </row>
    <row r="185" spans="2:12" ht="17.25" x14ac:dyDescent="0.25">
      <c r="B185" s="43" t="s">
        <v>223</v>
      </c>
      <c r="C185" s="52" t="s">
        <v>2</v>
      </c>
      <c r="D185" s="25"/>
      <c r="E185" s="175" t="s">
        <v>17</v>
      </c>
      <c r="F185" s="160">
        <v>163390</v>
      </c>
      <c r="G185" s="25">
        <v>163392</v>
      </c>
      <c r="H185" s="25">
        <f t="shared" ref="H185:H190" si="31">G185-F185</f>
        <v>2</v>
      </c>
      <c r="I185" s="25">
        <v>1</v>
      </c>
      <c r="J185" s="25">
        <v>0.5</v>
      </c>
      <c r="K185" s="170">
        <f>H185*I185*J185</f>
        <v>1</v>
      </c>
      <c r="L185" s="180" t="s">
        <v>292</v>
      </c>
    </row>
    <row r="186" spans="2:12" ht="17.25" x14ac:dyDescent="0.25">
      <c r="B186" s="43" t="s">
        <v>224</v>
      </c>
      <c r="C186" s="52" t="s">
        <v>2</v>
      </c>
      <c r="D186" s="25"/>
      <c r="E186" s="175" t="s">
        <v>54</v>
      </c>
      <c r="F186" s="160">
        <v>164035</v>
      </c>
      <c r="G186" s="25">
        <v>164039</v>
      </c>
      <c r="H186" s="25">
        <f t="shared" si="31"/>
        <v>4</v>
      </c>
      <c r="I186" s="25">
        <v>1</v>
      </c>
      <c r="J186" s="25">
        <v>1</v>
      </c>
      <c r="K186" s="169">
        <f>H186*I186*J186</f>
        <v>4</v>
      </c>
      <c r="L186" s="180" t="s">
        <v>292</v>
      </c>
    </row>
    <row r="187" spans="2:12" x14ac:dyDescent="0.25">
      <c r="B187" s="43" t="s">
        <v>225</v>
      </c>
      <c r="C187" s="52" t="s">
        <v>2</v>
      </c>
      <c r="D187" s="25"/>
      <c r="E187" s="175" t="s">
        <v>27</v>
      </c>
      <c r="F187" s="160">
        <v>164120</v>
      </c>
      <c r="G187" s="25">
        <v>164170</v>
      </c>
      <c r="H187" s="25">
        <f t="shared" si="31"/>
        <v>50</v>
      </c>
      <c r="I187" s="25">
        <v>1.5</v>
      </c>
      <c r="J187" s="25">
        <v>0.05</v>
      </c>
      <c r="K187" s="169">
        <f>H187</f>
        <v>50</v>
      </c>
      <c r="L187" s="180" t="s">
        <v>4</v>
      </c>
    </row>
    <row r="188" spans="2:12" ht="17.25" x14ac:dyDescent="0.25">
      <c r="B188" s="43" t="s">
        <v>226</v>
      </c>
      <c r="C188" s="52" t="s">
        <v>2</v>
      </c>
      <c r="D188" s="25"/>
      <c r="E188" s="175" t="s">
        <v>227</v>
      </c>
      <c r="F188" s="160">
        <v>164655</v>
      </c>
      <c r="G188" s="25">
        <v>164695</v>
      </c>
      <c r="H188" s="25">
        <f t="shared" si="31"/>
        <v>40</v>
      </c>
      <c r="I188" s="25">
        <v>3</v>
      </c>
      <c r="J188" s="25">
        <v>0.3</v>
      </c>
      <c r="K188" s="170">
        <f>H188*I188*J188</f>
        <v>36</v>
      </c>
      <c r="L188" s="180" t="s">
        <v>292</v>
      </c>
    </row>
    <row r="189" spans="2:12" x14ac:dyDescent="0.25">
      <c r="B189" s="43" t="s">
        <v>228</v>
      </c>
      <c r="C189" s="52" t="s">
        <v>2</v>
      </c>
      <c r="D189" s="25"/>
      <c r="E189" s="175" t="s">
        <v>27</v>
      </c>
      <c r="F189" s="160">
        <v>164680</v>
      </c>
      <c r="G189" s="25">
        <v>164730</v>
      </c>
      <c r="H189" s="25">
        <f t="shared" si="31"/>
        <v>50</v>
      </c>
      <c r="I189" s="25">
        <v>1.5</v>
      </c>
      <c r="J189" s="25">
        <v>0.05</v>
      </c>
      <c r="K189" s="169">
        <f>H189</f>
        <v>50</v>
      </c>
      <c r="L189" s="180" t="s">
        <v>4</v>
      </c>
    </row>
    <row r="190" spans="2:12" ht="17.25" x14ac:dyDescent="0.25">
      <c r="B190" s="43" t="s">
        <v>231</v>
      </c>
      <c r="C190" s="52" t="s">
        <v>2</v>
      </c>
      <c r="D190" s="25"/>
      <c r="E190" s="175" t="s">
        <v>17</v>
      </c>
      <c r="F190" s="160">
        <v>164935</v>
      </c>
      <c r="G190" s="25">
        <v>164955</v>
      </c>
      <c r="H190" s="25">
        <f t="shared" si="31"/>
        <v>20</v>
      </c>
      <c r="I190" s="25">
        <v>4</v>
      </c>
      <c r="J190" s="25">
        <v>0.2</v>
      </c>
      <c r="K190" s="170">
        <f>H190*I190*J190</f>
        <v>16</v>
      </c>
      <c r="L190" s="180" t="s">
        <v>292</v>
      </c>
    </row>
    <row r="191" spans="2:12" x14ac:dyDescent="0.25">
      <c r="B191" s="43" t="s">
        <v>232</v>
      </c>
      <c r="C191" s="52" t="s">
        <v>2</v>
      </c>
      <c r="D191" s="25"/>
      <c r="E191" s="159" t="s">
        <v>38</v>
      </c>
      <c r="F191" s="160">
        <v>164935</v>
      </c>
      <c r="G191" s="25">
        <v>164935</v>
      </c>
      <c r="H191" s="25"/>
      <c r="I191" s="25"/>
      <c r="J191" s="25"/>
      <c r="K191" s="169">
        <v>2</v>
      </c>
      <c r="L191" s="180" t="s">
        <v>23</v>
      </c>
    </row>
    <row r="192" spans="2:12" x14ac:dyDescent="0.25">
      <c r="B192" s="43" t="s">
        <v>233</v>
      </c>
      <c r="C192" s="52" t="s">
        <v>2</v>
      </c>
      <c r="D192" s="25"/>
      <c r="E192" s="159" t="s">
        <v>34</v>
      </c>
      <c r="F192" s="160">
        <v>164935</v>
      </c>
      <c r="G192" s="25">
        <v>164985</v>
      </c>
      <c r="H192" s="25">
        <f t="shared" ref="H192:H197" si="32">G192-F192</f>
        <v>50</v>
      </c>
      <c r="I192" s="25"/>
      <c r="J192" s="25"/>
      <c r="K192" s="169">
        <f>H192</f>
        <v>50</v>
      </c>
      <c r="L192" s="180" t="s">
        <v>4</v>
      </c>
    </row>
    <row r="193" spans="2:12" x14ac:dyDescent="0.25">
      <c r="B193" s="43" t="s">
        <v>229</v>
      </c>
      <c r="C193" s="52" t="s">
        <v>2</v>
      </c>
      <c r="D193" s="25"/>
      <c r="E193" s="177" t="s">
        <v>230</v>
      </c>
      <c r="F193" s="160">
        <v>164945</v>
      </c>
      <c r="G193" s="178">
        <v>164955</v>
      </c>
      <c r="H193" s="25">
        <f t="shared" si="32"/>
        <v>10</v>
      </c>
      <c r="I193" s="5">
        <v>1</v>
      </c>
      <c r="J193" s="25"/>
      <c r="K193" s="169">
        <f>H193</f>
        <v>10</v>
      </c>
      <c r="L193" s="180" t="s">
        <v>7</v>
      </c>
    </row>
    <row r="194" spans="2:12" ht="17.25" x14ac:dyDescent="0.25">
      <c r="B194" s="43" t="s">
        <v>234</v>
      </c>
      <c r="C194" s="52" t="s">
        <v>2</v>
      </c>
      <c r="D194" s="25"/>
      <c r="E194" s="175" t="s">
        <v>13</v>
      </c>
      <c r="F194" s="160">
        <v>167450</v>
      </c>
      <c r="G194" s="25">
        <v>167590</v>
      </c>
      <c r="H194" s="25">
        <f t="shared" si="32"/>
        <v>140</v>
      </c>
      <c r="I194" s="25">
        <v>1.5</v>
      </c>
      <c r="J194" s="25">
        <v>0.4</v>
      </c>
      <c r="K194" s="170">
        <f>H194*I194*J194</f>
        <v>84</v>
      </c>
      <c r="L194" s="180" t="s">
        <v>292</v>
      </c>
    </row>
    <row r="195" spans="2:12" x14ac:dyDescent="0.25">
      <c r="B195" s="43" t="s">
        <v>235</v>
      </c>
      <c r="C195" s="52" t="s">
        <v>2</v>
      </c>
      <c r="D195" s="25"/>
      <c r="E195" s="159" t="s">
        <v>34</v>
      </c>
      <c r="F195" s="160">
        <v>167450</v>
      </c>
      <c r="G195" s="25">
        <v>167590</v>
      </c>
      <c r="H195" s="25">
        <f t="shared" si="32"/>
        <v>140</v>
      </c>
      <c r="I195" s="25"/>
      <c r="J195" s="25"/>
      <c r="K195" s="169">
        <f>H195</f>
        <v>140</v>
      </c>
      <c r="L195" s="180" t="s">
        <v>4</v>
      </c>
    </row>
    <row r="196" spans="2:12" ht="17.25" x14ac:dyDescent="0.25">
      <c r="B196" s="43" t="s">
        <v>236</v>
      </c>
      <c r="C196" s="52" t="s">
        <v>2</v>
      </c>
      <c r="D196" s="25"/>
      <c r="E196" s="159" t="s">
        <v>40</v>
      </c>
      <c r="F196" s="160">
        <v>167450</v>
      </c>
      <c r="G196" s="25">
        <v>167590</v>
      </c>
      <c r="H196" s="25">
        <f t="shared" si="32"/>
        <v>140</v>
      </c>
      <c r="I196" s="25">
        <v>1</v>
      </c>
      <c r="J196" s="25">
        <v>0.3</v>
      </c>
      <c r="K196" s="169">
        <f>H196*I196*J196</f>
        <v>42</v>
      </c>
      <c r="L196" s="180" t="s">
        <v>292</v>
      </c>
    </row>
    <row r="197" spans="2:12" x14ac:dyDescent="0.25">
      <c r="B197" s="43" t="s">
        <v>237</v>
      </c>
      <c r="C197" s="52" t="s">
        <v>2</v>
      </c>
      <c r="D197" s="25"/>
      <c r="E197" s="175" t="s">
        <v>27</v>
      </c>
      <c r="F197" s="160">
        <v>168760</v>
      </c>
      <c r="G197" s="25">
        <v>168850</v>
      </c>
      <c r="H197" s="25">
        <f t="shared" si="32"/>
        <v>90</v>
      </c>
      <c r="I197" s="25">
        <v>1.5</v>
      </c>
      <c r="J197" s="25">
        <v>0.05</v>
      </c>
      <c r="K197" s="169">
        <f>H197</f>
        <v>90</v>
      </c>
      <c r="L197" s="180" t="s">
        <v>4</v>
      </c>
    </row>
    <row r="198" spans="2:12" x14ac:dyDescent="0.25">
      <c r="B198" s="43" t="s">
        <v>238</v>
      </c>
      <c r="C198" s="52" t="s">
        <v>2</v>
      </c>
      <c r="D198" s="25"/>
      <c r="E198" s="159" t="s">
        <v>38</v>
      </c>
      <c r="F198" s="160">
        <v>168760</v>
      </c>
      <c r="G198" s="25">
        <v>168760</v>
      </c>
      <c r="H198" s="25"/>
      <c r="I198" s="25"/>
      <c r="J198" s="25"/>
      <c r="K198" s="169">
        <v>2</v>
      </c>
      <c r="L198" s="180" t="s">
        <v>23</v>
      </c>
    </row>
    <row r="199" spans="2:12" ht="17.25" x14ac:dyDescent="0.25">
      <c r="B199" s="43" t="s">
        <v>239</v>
      </c>
      <c r="C199" s="52" t="s">
        <v>2</v>
      </c>
      <c r="D199" s="25"/>
      <c r="E199" s="175" t="s">
        <v>162</v>
      </c>
      <c r="F199" s="160">
        <v>171695</v>
      </c>
      <c r="G199" s="25">
        <v>171785</v>
      </c>
      <c r="H199" s="25">
        <f>G199-F199</f>
        <v>90</v>
      </c>
      <c r="I199" s="25">
        <v>0.3</v>
      </c>
      <c r="J199" s="25">
        <v>0.1</v>
      </c>
      <c r="K199" s="169">
        <f>H199*I199*J199</f>
        <v>2.7</v>
      </c>
      <c r="L199" s="180" t="s">
        <v>292</v>
      </c>
    </row>
    <row r="200" spans="2:12" x14ac:dyDescent="0.25">
      <c r="B200" s="43" t="s">
        <v>240</v>
      </c>
      <c r="C200" s="52" t="s">
        <v>2</v>
      </c>
      <c r="D200" s="25"/>
      <c r="E200" s="175" t="s">
        <v>27</v>
      </c>
      <c r="F200" s="160">
        <v>171695</v>
      </c>
      <c r="G200" s="25">
        <v>171785</v>
      </c>
      <c r="H200" s="25">
        <f>G200-F200</f>
        <v>90</v>
      </c>
      <c r="I200" s="25">
        <v>1.5</v>
      </c>
      <c r="J200" s="25">
        <v>0.05</v>
      </c>
      <c r="K200" s="169">
        <f>H200</f>
        <v>90</v>
      </c>
      <c r="L200" s="180" t="s">
        <v>4</v>
      </c>
    </row>
    <row r="201" spans="2:12" ht="17.25" x14ac:dyDescent="0.25">
      <c r="B201" s="43" t="s">
        <v>241</v>
      </c>
      <c r="C201" s="52" t="s">
        <v>2</v>
      </c>
      <c r="D201" s="25"/>
      <c r="E201" s="175" t="s">
        <v>20</v>
      </c>
      <c r="F201" s="160">
        <v>185260</v>
      </c>
      <c r="G201" s="25">
        <v>185266</v>
      </c>
      <c r="H201" s="25">
        <f>G201-F201</f>
        <v>6</v>
      </c>
      <c r="I201" s="25">
        <v>2</v>
      </c>
      <c r="J201" s="25">
        <v>0.15</v>
      </c>
      <c r="K201" s="169">
        <f>H201*I201</f>
        <v>12</v>
      </c>
      <c r="L201" s="180" t="s">
        <v>429</v>
      </c>
    </row>
    <row r="202" spans="2:12" x14ac:dyDescent="0.25">
      <c r="B202" s="43" t="s">
        <v>242</v>
      </c>
      <c r="C202" s="52" t="s">
        <v>2</v>
      </c>
      <c r="D202" s="25"/>
      <c r="E202" s="159" t="s">
        <v>45</v>
      </c>
      <c r="F202" s="160">
        <v>189830</v>
      </c>
      <c r="G202" s="25">
        <v>189830</v>
      </c>
      <c r="H202" s="25"/>
      <c r="I202" s="25"/>
      <c r="J202" s="25"/>
      <c r="K202" s="169">
        <v>2</v>
      </c>
      <c r="L202" s="180" t="s">
        <v>23</v>
      </c>
    </row>
    <row r="203" spans="2:12" x14ac:dyDescent="0.25">
      <c r="B203" s="43" t="s">
        <v>243</v>
      </c>
      <c r="C203" s="52" t="s">
        <v>2</v>
      </c>
      <c r="D203" s="25"/>
      <c r="E203" s="175" t="s">
        <v>27</v>
      </c>
      <c r="F203" s="160">
        <v>192635</v>
      </c>
      <c r="G203" s="25">
        <v>192675</v>
      </c>
      <c r="H203" s="25">
        <f>G203-F203</f>
        <v>40</v>
      </c>
      <c r="I203" s="25">
        <v>1.5</v>
      </c>
      <c r="J203" s="25">
        <v>0.05</v>
      </c>
      <c r="K203" s="169">
        <f>H203</f>
        <v>40</v>
      </c>
      <c r="L203" s="180" t="s">
        <v>4</v>
      </c>
    </row>
    <row r="204" spans="2:12" x14ac:dyDescent="0.25">
      <c r="B204" s="43" t="s">
        <v>244</v>
      </c>
      <c r="C204" s="52" t="s">
        <v>2</v>
      </c>
      <c r="D204" s="25"/>
      <c r="E204" s="159" t="s">
        <v>34</v>
      </c>
      <c r="F204" s="160">
        <v>192635</v>
      </c>
      <c r="G204" s="25">
        <v>192675</v>
      </c>
      <c r="H204" s="25">
        <f>G204-F204</f>
        <v>40</v>
      </c>
      <c r="I204" s="25"/>
      <c r="J204" s="25"/>
      <c r="K204" s="169">
        <f>H204</f>
        <v>40</v>
      </c>
      <c r="L204" s="180" t="s">
        <v>4</v>
      </c>
    </row>
    <row r="205" spans="2:12" ht="17.25" x14ac:dyDescent="0.25">
      <c r="B205" s="43" t="s">
        <v>245</v>
      </c>
      <c r="C205" s="52" t="s">
        <v>2</v>
      </c>
      <c r="D205" s="25"/>
      <c r="E205" s="175" t="s">
        <v>13</v>
      </c>
      <c r="F205" s="160">
        <v>192635</v>
      </c>
      <c r="G205" s="25">
        <v>192675</v>
      </c>
      <c r="H205" s="25">
        <f>G205-F205</f>
        <v>40</v>
      </c>
      <c r="I205" s="25">
        <v>2</v>
      </c>
      <c r="J205" s="25">
        <v>0.5</v>
      </c>
      <c r="K205" s="170">
        <f>H205*I205*J205</f>
        <v>40</v>
      </c>
      <c r="L205" s="180" t="s">
        <v>292</v>
      </c>
    </row>
    <row r="206" spans="2:12" x14ac:dyDescent="0.25">
      <c r="B206" s="43" t="s">
        <v>246</v>
      </c>
      <c r="C206" s="52" t="s">
        <v>2</v>
      </c>
      <c r="D206" s="25"/>
      <c r="E206" s="175" t="s">
        <v>6</v>
      </c>
      <c r="F206" s="160">
        <v>192825</v>
      </c>
      <c r="G206" s="25">
        <v>193011</v>
      </c>
      <c r="H206" s="25">
        <f>G206-F206</f>
        <v>186</v>
      </c>
      <c r="I206" s="25">
        <v>10</v>
      </c>
      <c r="J206" s="25"/>
      <c r="K206" s="169">
        <f>H206*I206</f>
        <v>1860</v>
      </c>
      <c r="L206" s="180" t="s">
        <v>7</v>
      </c>
    </row>
    <row r="207" spans="2:12" ht="17.25" x14ac:dyDescent="0.25">
      <c r="B207" s="43" t="s">
        <v>247</v>
      </c>
      <c r="C207" s="52" t="s">
        <v>2</v>
      </c>
      <c r="D207" s="25"/>
      <c r="E207" s="159" t="s">
        <v>15</v>
      </c>
      <c r="F207" s="160">
        <v>192825</v>
      </c>
      <c r="G207" s="25">
        <v>193011</v>
      </c>
      <c r="H207" s="25">
        <f>G207-F207</f>
        <v>186</v>
      </c>
      <c r="I207" s="25">
        <v>10</v>
      </c>
      <c r="J207" s="25">
        <v>0.15</v>
      </c>
      <c r="K207" s="169">
        <f>H207*I207</f>
        <v>1860</v>
      </c>
      <c r="L207" s="180" t="s">
        <v>429</v>
      </c>
    </row>
    <row r="208" spans="2:12" x14ac:dyDescent="0.25">
      <c r="B208" s="43" t="s">
        <v>248</v>
      </c>
      <c r="C208" s="52" t="s">
        <v>2</v>
      </c>
      <c r="D208" s="25"/>
      <c r="E208" s="159" t="s">
        <v>45</v>
      </c>
      <c r="F208" s="160">
        <v>192825</v>
      </c>
      <c r="G208" s="25">
        <v>192825</v>
      </c>
      <c r="H208" s="25"/>
      <c r="I208" s="25"/>
      <c r="J208" s="25"/>
      <c r="K208" s="169">
        <v>1</v>
      </c>
      <c r="L208" s="180" t="s">
        <v>23</v>
      </c>
    </row>
    <row r="209" spans="2:44" x14ac:dyDescent="0.25">
      <c r="B209" s="43" t="s">
        <v>249</v>
      </c>
      <c r="C209" s="52" t="s">
        <v>2</v>
      </c>
      <c r="D209" s="25"/>
      <c r="E209" s="175" t="s">
        <v>6</v>
      </c>
      <c r="F209" s="160">
        <v>192945</v>
      </c>
      <c r="G209" s="25">
        <v>193005</v>
      </c>
      <c r="H209" s="25">
        <f>G209-F209</f>
        <v>60</v>
      </c>
      <c r="I209" s="25">
        <v>8</v>
      </c>
      <c r="J209" s="25"/>
      <c r="K209" s="169">
        <f>H209*I209</f>
        <v>480</v>
      </c>
      <c r="L209" s="180" t="s">
        <v>7</v>
      </c>
    </row>
    <row r="210" spans="2:44" ht="17.25" x14ac:dyDescent="0.25">
      <c r="B210" s="43" t="s">
        <v>250</v>
      </c>
      <c r="C210" s="52" t="s">
        <v>2</v>
      </c>
      <c r="D210" s="25"/>
      <c r="E210" s="159" t="s">
        <v>15</v>
      </c>
      <c r="F210" s="160">
        <v>192945</v>
      </c>
      <c r="G210" s="25">
        <v>193005</v>
      </c>
      <c r="H210" s="25">
        <f>G210-F210</f>
        <v>60</v>
      </c>
      <c r="I210" s="25">
        <v>8</v>
      </c>
      <c r="J210" s="25">
        <v>0.15</v>
      </c>
      <c r="K210" s="169">
        <f>H210*I210</f>
        <v>480</v>
      </c>
      <c r="L210" s="180" t="s">
        <v>429</v>
      </c>
    </row>
    <row r="211" spans="2:44" x14ac:dyDescent="0.25">
      <c r="B211" s="43" t="s">
        <v>251</v>
      </c>
      <c r="C211" s="52" t="s">
        <v>2</v>
      </c>
      <c r="D211" s="25"/>
      <c r="E211" s="175" t="s">
        <v>6</v>
      </c>
      <c r="F211" s="160">
        <v>193145</v>
      </c>
      <c r="G211" s="25">
        <v>193205</v>
      </c>
      <c r="H211" s="25">
        <f>G211-F211</f>
        <v>60</v>
      </c>
      <c r="I211" s="25">
        <v>10</v>
      </c>
      <c r="J211" s="25"/>
      <c r="K211" s="169">
        <f>H211*I211</f>
        <v>600</v>
      </c>
      <c r="L211" s="180" t="s">
        <v>7</v>
      </c>
      <c r="O211" s="41">
        <f>G211-F211</f>
        <v>60</v>
      </c>
      <c r="P211" s="41" t="str">
        <f>IF(O211=H211,"YES","NO")</f>
        <v>YES</v>
      </c>
      <c r="R211" s="17" t="s">
        <v>295</v>
      </c>
      <c r="Z211" s="17" t="e">
        <f>_xlfn.XLOOKUP(E211,$AD$62:$AD$79,$AG$62:$AG$79)</f>
        <v>#N/A</v>
      </c>
      <c r="AB211" s="17" t="e">
        <f>_xlfn.XLOOKUP(E211,$AQ$6:$AQ$114,$AP$6:$AP$114)</f>
        <v>#N/A</v>
      </c>
      <c r="AR211" s="17" t="str">
        <f>_xlfn.CONCAT(D211," | ",E211," | ","Start Ch ",F211," | ","Length ",H211)</f>
        <v xml:space="preserve"> | Bitumen spray seal, 2-coat | Start Ch 193145 | Length 60</v>
      </c>
    </row>
    <row r="212" spans="2:44" ht="17.25" x14ac:dyDescent="0.25">
      <c r="B212" s="43" t="s">
        <v>252</v>
      </c>
      <c r="C212" s="52" t="s">
        <v>2</v>
      </c>
      <c r="D212" s="25"/>
      <c r="E212" s="175" t="s">
        <v>31</v>
      </c>
      <c r="F212" s="160">
        <v>193145</v>
      </c>
      <c r="G212" s="25">
        <v>193205</v>
      </c>
      <c r="H212" s="25">
        <f>G212-F212</f>
        <v>60</v>
      </c>
      <c r="I212" s="25">
        <v>10</v>
      </c>
      <c r="J212" s="25">
        <v>0.05</v>
      </c>
      <c r="K212" s="169">
        <f>H212*I212</f>
        <v>600</v>
      </c>
      <c r="L212" s="180" t="s">
        <v>429</v>
      </c>
    </row>
    <row r="213" spans="2:44" x14ac:dyDescent="0.25">
      <c r="B213" s="43" t="s">
        <v>253</v>
      </c>
      <c r="C213" s="52" t="s">
        <v>2</v>
      </c>
      <c r="D213" s="25"/>
      <c r="E213" s="159" t="s">
        <v>38</v>
      </c>
      <c r="F213" s="160">
        <v>193470</v>
      </c>
      <c r="G213" s="25">
        <v>193470</v>
      </c>
      <c r="H213" s="25"/>
      <c r="I213" s="25"/>
      <c r="J213" s="25"/>
      <c r="K213" s="169">
        <v>1</v>
      </c>
      <c r="L213" s="180" t="s">
        <v>23</v>
      </c>
    </row>
    <row r="214" spans="2:44" x14ac:dyDescent="0.25">
      <c r="B214" s="43" t="s">
        <v>254</v>
      </c>
      <c r="C214" s="52" t="s">
        <v>2</v>
      </c>
      <c r="D214" s="25"/>
      <c r="E214" s="159" t="s">
        <v>38</v>
      </c>
      <c r="F214" s="160">
        <v>193620</v>
      </c>
      <c r="G214" s="25">
        <v>193620</v>
      </c>
      <c r="H214" s="25"/>
      <c r="I214" s="25"/>
      <c r="J214" s="25"/>
      <c r="K214" s="169">
        <v>2</v>
      </c>
      <c r="L214" s="180" t="s">
        <v>23</v>
      </c>
    </row>
    <row r="215" spans="2:44" x14ac:dyDescent="0.25">
      <c r="B215" s="43" t="s">
        <v>255</v>
      </c>
      <c r="C215" s="52" t="s">
        <v>2</v>
      </c>
      <c r="D215" s="25"/>
      <c r="E215" s="175" t="s">
        <v>27</v>
      </c>
      <c r="F215" s="160">
        <v>193630</v>
      </c>
      <c r="G215" s="25">
        <v>193645</v>
      </c>
      <c r="H215" s="25">
        <f t="shared" ref="H215:H222" si="33">G215-F215</f>
        <v>15</v>
      </c>
      <c r="I215" s="25">
        <v>1.5</v>
      </c>
      <c r="J215" s="25">
        <v>0.05</v>
      </c>
      <c r="K215" s="169">
        <f>H215</f>
        <v>15</v>
      </c>
      <c r="L215" s="180" t="s">
        <v>4</v>
      </c>
    </row>
    <row r="216" spans="2:44" ht="17.25" x14ac:dyDescent="0.25">
      <c r="B216" s="43" t="s">
        <v>256</v>
      </c>
      <c r="C216" s="52" t="s">
        <v>2</v>
      </c>
      <c r="D216" s="25"/>
      <c r="E216" s="175" t="s">
        <v>13</v>
      </c>
      <c r="F216" s="160">
        <v>193630</v>
      </c>
      <c r="G216" s="25">
        <v>193645</v>
      </c>
      <c r="H216" s="25">
        <f t="shared" si="33"/>
        <v>15</v>
      </c>
      <c r="I216" s="25">
        <v>4</v>
      </c>
      <c r="J216" s="25">
        <v>0.3</v>
      </c>
      <c r="K216" s="170">
        <f>H216*I216*J216</f>
        <v>18</v>
      </c>
      <c r="L216" s="180" t="s">
        <v>292</v>
      </c>
    </row>
    <row r="217" spans="2:44" x14ac:dyDescent="0.25">
      <c r="B217" s="43" t="s">
        <v>35</v>
      </c>
      <c r="C217" s="52" t="s">
        <v>2</v>
      </c>
      <c r="D217" s="25"/>
      <c r="E217" s="175" t="s">
        <v>6</v>
      </c>
      <c r="F217" s="160">
        <v>202000</v>
      </c>
      <c r="G217" s="25">
        <v>202076</v>
      </c>
      <c r="H217" s="25">
        <f t="shared" si="33"/>
        <v>76</v>
      </c>
      <c r="I217" s="25">
        <v>9</v>
      </c>
      <c r="J217" s="25"/>
      <c r="K217" s="169">
        <f>H217*I217</f>
        <v>684</v>
      </c>
      <c r="L217" s="180" t="s">
        <v>7</v>
      </c>
    </row>
    <row r="218" spans="2:44" ht="17.25" x14ac:dyDescent="0.25">
      <c r="B218" s="43" t="s">
        <v>36</v>
      </c>
      <c r="C218" s="52" t="s">
        <v>2</v>
      </c>
      <c r="D218" s="25"/>
      <c r="E218" s="159" t="s">
        <v>15</v>
      </c>
      <c r="F218" s="160">
        <v>202000</v>
      </c>
      <c r="G218" s="25">
        <v>202076</v>
      </c>
      <c r="H218" s="25">
        <f t="shared" si="33"/>
        <v>76</v>
      </c>
      <c r="I218" s="25">
        <v>9</v>
      </c>
      <c r="J218" s="25">
        <v>0.15</v>
      </c>
      <c r="K218" s="169">
        <f>H218*I218</f>
        <v>684</v>
      </c>
      <c r="L218" s="180" t="s">
        <v>429</v>
      </c>
    </row>
    <row r="219" spans="2:44" x14ac:dyDescent="0.25">
      <c r="B219" s="43" t="s">
        <v>28</v>
      </c>
      <c r="C219" s="52" t="s">
        <v>2</v>
      </c>
      <c r="D219" s="25"/>
      <c r="E219" s="175" t="s">
        <v>6</v>
      </c>
      <c r="F219" s="160">
        <v>202320</v>
      </c>
      <c r="G219" s="25">
        <v>202350</v>
      </c>
      <c r="H219" s="25">
        <f t="shared" si="33"/>
        <v>30</v>
      </c>
      <c r="I219" s="25">
        <v>9</v>
      </c>
      <c r="J219" s="25"/>
      <c r="K219" s="169">
        <f>H219*I219</f>
        <v>270</v>
      </c>
      <c r="L219" s="180" t="s">
        <v>7</v>
      </c>
    </row>
    <row r="220" spans="2:44" ht="17.25" x14ac:dyDescent="0.25">
      <c r="B220" s="43" t="s">
        <v>30</v>
      </c>
      <c r="C220" s="52" t="s">
        <v>2</v>
      </c>
      <c r="D220" s="25"/>
      <c r="E220" s="175" t="s">
        <v>31</v>
      </c>
      <c r="F220" s="160">
        <v>202320</v>
      </c>
      <c r="G220" s="25">
        <v>202350</v>
      </c>
      <c r="H220" s="25">
        <f t="shared" si="33"/>
        <v>30</v>
      </c>
      <c r="I220" s="25">
        <v>9</v>
      </c>
      <c r="J220" s="25">
        <v>0.05</v>
      </c>
      <c r="K220" s="169">
        <f>H220*I220</f>
        <v>270</v>
      </c>
      <c r="L220" s="180" t="s">
        <v>429</v>
      </c>
    </row>
    <row r="221" spans="2:44" ht="17.25" x14ac:dyDescent="0.25">
      <c r="B221" s="43" t="s">
        <v>25</v>
      </c>
      <c r="C221" s="52" t="s">
        <v>2</v>
      </c>
      <c r="D221" s="25"/>
      <c r="E221" s="175" t="s">
        <v>13</v>
      </c>
      <c r="F221" s="160">
        <v>202340</v>
      </c>
      <c r="G221" s="25">
        <v>202370</v>
      </c>
      <c r="H221" s="25">
        <f t="shared" si="33"/>
        <v>30</v>
      </c>
      <c r="I221" s="25">
        <v>2</v>
      </c>
      <c r="J221" s="25">
        <v>0.3</v>
      </c>
      <c r="K221" s="170">
        <f>H221*I221*J221</f>
        <v>18</v>
      </c>
      <c r="L221" s="180" t="s">
        <v>292</v>
      </c>
    </row>
    <row r="222" spans="2:44" x14ac:dyDescent="0.25">
      <c r="B222" s="43" t="s">
        <v>26</v>
      </c>
      <c r="C222" s="52" t="s">
        <v>2</v>
      </c>
      <c r="D222" s="25"/>
      <c r="E222" s="175" t="s">
        <v>27</v>
      </c>
      <c r="F222" s="160">
        <v>202340</v>
      </c>
      <c r="G222" s="25">
        <v>202370</v>
      </c>
      <c r="H222" s="25">
        <f t="shared" si="33"/>
        <v>30</v>
      </c>
      <c r="I222" s="25">
        <v>1.5</v>
      </c>
      <c r="J222" s="25">
        <v>0.05</v>
      </c>
      <c r="K222" s="169">
        <f>H222</f>
        <v>30</v>
      </c>
      <c r="L222" s="180" t="s">
        <v>4</v>
      </c>
    </row>
    <row r="223" spans="2:44" x14ac:dyDescent="0.25">
      <c r="B223" s="43" t="s">
        <v>24</v>
      </c>
      <c r="C223" s="52" t="s">
        <v>2</v>
      </c>
      <c r="D223" s="25"/>
      <c r="E223" s="159" t="s">
        <v>22</v>
      </c>
      <c r="F223" s="160">
        <v>202440</v>
      </c>
      <c r="G223" s="25">
        <v>202440</v>
      </c>
      <c r="H223" s="25"/>
      <c r="I223" s="25"/>
      <c r="J223" s="25"/>
      <c r="K223" s="169">
        <v>2</v>
      </c>
      <c r="L223" s="180" t="s">
        <v>23</v>
      </c>
    </row>
    <row r="224" spans="2:44" ht="17.25" x14ac:dyDescent="0.25">
      <c r="B224" s="43" t="s">
        <v>16</v>
      </c>
      <c r="C224" s="52" t="s">
        <v>2</v>
      </c>
      <c r="D224" s="25"/>
      <c r="E224" s="175" t="s">
        <v>17</v>
      </c>
      <c r="F224" s="160">
        <v>202655</v>
      </c>
      <c r="G224" s="25">
        <v>202735</v>
      </c>
      <c r="H224" s="25">
        <f>G224-F224</f>
        <v>80</v>
      </c>
      <c r="I224" s="25">
        <v>2</v>
      </c>
      <c r="J224" s="25">
        <v>1</v>
      </c>
      <c r="K224" s="170">
        <f>H224*I224*J224</f>
        <v>160</v>
      </c>
      <c r="L224" s="180" t="s">
        <v>292</v>
      </c>
    </row>
    <row r="225" spans="2:12" x14ac:dyDescent="0.25">
      <c r="B225" s="43" t="s">
        <v>21</v>
      </c>
      <c r="C225" s="52" t="s">
        <v>2</v>
      </c>
      <c r="D225" s="25"/>
      <c r="E225" s="159" t="s">
        <v>22</v>
      </c>
      <c r="F225" s="160">
        <v>202655</v>
      </c>
      <c r="G225" s="25">
        <v>202655</v>
      </c>
      <c r="H225" s="25"/>
      <c r="I225" s="25"/>
      <c r="J225" s="25"/>
      <c r="K225" s="169">
        <v>1</v>
      </c>
      <c r="L225" s="180" t="s">
        <v>23</v>
      </c>
    </row>
    <row r="226" spans="2:12" x14ac:dyDescent="0.25">
      <c r="B226" s="43" t="s">
        <v>29</v>
      </c>
      <c r="C226" s="52" t="s">
        <v>2</v>
      </c>
      <c r="D226" s="25"/>
      <c r="E226" s="175" t="s">
        <v>6</v>
      </c>
      <c r="F226" s="160">
        <v>202705</v>
      </c>
      <c r="G226" s="25">
        <v>202735</v>
      </c>
      <c r="H226" s="25">
        <f t="shared" ref="H226:H233" si="34">G226-F226</f>
        <v>30</v>
      </c>
      <c r="I226" s="25">
        <v>9</v>
      </c>
      <c r="J226" s="25"/>
      <c r="K226" s="169">
        <f>H226*I226</f>
        <v>270</v>
      </c>
      <c r="L226" s="180" t="s">
        <v>7</v>
      </c>
    </row>
    <row r="227" spans="2:12" ht="17.25" x14ac:dyDescent="0.25">
      <c r="B227" s="43" t="s">
        <v>32</v>
      </c>
      <c r="C227" s="52" t="s">
        <v>2</v>
      </c>
      <c r="D227" s="25"/>
      <c r="E227" s="175" t="s">
        <v>31</v>
      </c>
      <c r="F227" s="160">
        <v>202705</v>
      </c>
      <c r="G227" s="25">
        <v>202735</v>
      </c>
      <c r="H227" s="25">
        <f t="shared" si="34"/>
        <v>30</v>
      </c>
      <c r="I227" s="25">
        <v>9</v>
      </c>
      <c r="J227" s="25">
        <v>0.05</v>
      </c>
      <c r="K227" s="169">
        <f>H227*I227</f>
        <v>270</v>
      </c>
      <c r="L227" s="180" t="s">
        <v>429</v>
      </c>
    </row>
    <row r="228" spans="2:12" ht="18" customHeight="1" x14ac:dyDescent="0.25">
      <c r="B228" s="43" t="s">
        <v>18</v>
      </c>
      <c r="C228" s="52" t="s">
        <v>2</v>
      </c>
      <c r="D228" s="25"/>
      <c r="E228" s="175" t="s">
        <v>17</v>
      </c>
      <c r="F228" s="160">
        <v>202755</v>
      </c>
      <c r="G228" s="25">
        <v>202815</v>
      </c>
      <c r="H228" s="25">
        <f t="shared" si="34"/>
        <v>60</v>
      </c>
      <c r="I228" s="25">
        <v>1.5</v>
      </c>
      <c r="J228" s="25">
        <v>0.4</v>
      </c>
      <c r="K228" s="170">
        <f>H228*I228*J228</f>
        <v>36</v>
      </c>
      <c r="L228" s="180" t="s">
        <v>292</v>
      </c>
    </row>
    <row r="229" spans="2:12" x14ac:dyDescent="0.25">
      <c r="B229" s="43" t="s">
        <v>33</v>
      </c>
      <c r="C229" s="52" t="s">
        <v>2</v>
      </c>
      <c r="D229" s="25"/>
      <c r="E229" s="159" t="s">
        <v>34</v>
      </c>
      <c r="F229" s="160">
        <v>202755</v>
      </c>
      <c r="G229" s="25">
        <v>202815</v>
      </c>
      <c r="H229" s="25">
        <f t="shared" si="34"/>
        <v>60</v>
      </c>
      <c r="I229" s="25"/>
      <c r="J229" s="25"/>
      <c r="K229" s="169">
        <f>H229</f>
        <v>60</v>
      </c>
      <c r="L229" s="180" t="s">
        <v>4</v>
      </c>
    </row>
    <row r="230" spans="2:12" ht="17.25" x14ac:dyDescent="0.25">
      <c r="B230" s="43" t="s">
        <v>19</v>
      </c>
      <c r="C230" s="52" t="s">
        <v>2</v>
      </c>
      <c r="D230" s="25"/>
      <c r="E230" s="175" t="s">
        <v>20</v>
      </c>
      <c r="F230" s="160">
        <v>202765</v>
      </c>
      <c r="G230" s="25">
        <v>202770</v>
      </c>
      <c r="H230" s="25">
        <f t="shared" si="34"/>
        <v>5</v>
      </c>
      <c r="I230" s="25">
        <v>1</v>
      </c>
      <c r="J230" s="25">
        <v>0.15</v>
      </c>
      <c r="K230" s="169">
        <f>H230*I230</f>
        <v>5</v>
      </c>
      <c r="L230" s="180" t="s">
        <v>429</v>
      </c>
    </row>
    <row r="231" spans="2:12" x14ac:dyDescent="0.25">
      <c r="B231" s="43" t="s">
        <v>41</v>
      </c>
      <c r="C231" s="52" t="s">
        <v>2</v>
      </c>
      <c r="D231" s="25"/>
      <c r="E231" s="175" t="s">
        <v>6</v>
      </c>
      <c r="F231" s="160">
        <v>203010</v>
      </c>
      <c r="G231" s="25">
        <v>203130</v>
      </c>
      <c r="H231" s="25">
        <f t="shared" si="34"/>
        <v>120</v>
      </c>
      <c r="I231" s="25">
        <v>8</v>
      </c>
      <c r="J231" s="25"/>
      <c r="K231" s="169">
        <f>H231*I231</f>
        <v>960</v>
      </c>
      <c r="L231" s="180" t="s">
        <v>7</v>
      </c>
    </row>
    <row r="232" spans="2:12" ht="17.25" x14ac:dyDescent="0.25">
      <c r="B232" s="43" t="s">
        <v>42</v>
      </c>
      <c r="C232" s="52" t="s">
        <v>2</v>
      </c>
      <c r="D232" s="25"/>
      <c r="E232" s="175" t="s">
        <v>31</v>
      </c>
      <c r="F232" s="160">
        <v>203010</v>
      </c>
      <c r="G232" s="25">
        <v>203130</v>
      </c>
      <c r="H232" s="25">
        <f t="shared" si="34"/>
        <v>120</v>
      </c>
      <c r="I232" s="25">
        <v>8</v>
      </c>
      <c r="J232" s="25">
        <v>0.05</v>
      </c>
      <c r="K232" s="169">
        <f>H232*I232</f>
        <v>960</v>
      </c>
      <c r="L232" s="180" t="s">
        <v>429</v>
      </c>
    </row>
    <row r="233" spans="2:12" ht="15" customHeight="1" x14ac:dyDescent="0.25">
      <c r="B233" s="43" t="s">
        <v>39</v>
      </c>
      <c r="C233" s="52" t="s">
        <v>2</v>
      </c>
      <c r="D233" s="25"/>
      <c r="E233" s="159" t="s">
        <v>40</v>
      </c>
      <c r="F233" s="160">
        <v>203090</v>
      </c>
      <c r="G233" s="25">
        <v>203140</v>
      </c>
      <c r="H233" s="25">
        <f t="shared" si="34"/>
        <v>50</v>
      </c>
      <c r="I233" s="25">
        <v>3</v>
      </c>
      <c r="J233" s="25">
        <v>0.3</v>
      </c>
      <c r="K233" s="169">
        <f>H233*I233*J233</f>
        <v>45</v>
      </c>
      <c r="L233" s="180" t="s">
        <v>292</v>
      </c>
    </row>
    <row r="234" spans="2:12" x14ac:dyDescent="0.25">
      <c r="B234" s="43" t="s">
        <v>37</v>
      </c>
      <c r="C234" s="52" t="s">
        <v>2</v>
      </c>
      <c r="D234" s="25"/>
      <c r="E234" s="159" t="s">
        <v>38</v>
      </c>
      <c r="F234" s="160">
        <v>203140</v>
      </c>
      <c r="G234" s="25">
        <v>203140</v>
      </c>
      <c r="H234" s="25"/>
      <c r="I234" s="25"/>
      <c r="J234" s="25"/>
      <c r="K234" s="169">
        <v>2</v>
      </c>
      <c r="L234" s="180" t="s">
        <v>23</v>
      </c>
    </row>
    <row r="235" spans="2:12" ht="15.75" thickBot="1" x14ac:dyDescent="0.3">
      <c r="B235" s="181" t="s">
        <v>43</v>
      </c>
      <c r="C235" s="182" t="s">
        <v>2</v>
      </c>
      <c r="D235" s="183"/>
      <c r="E235" s="189" t="s">
        <v>38</v>
      </c>
      <c r="F235" s="185">
        <v>204540</v>
      </c>
      <c r="G235" s="183">
        <v>204540</v>
      </c>
      <c r="H235" s="183"/>
      <c r="I235" s="183"/>
      <c r="J235" s="183"/>
      <c r="K235" s="188">
        <v>1</v>
      </c>
      <c r="L235" s="187" t="s">
        <v>23</v>
      </c>
    </row>
  </sheetData>
  <sortState xmlns:xlrd2="http://schemas.microsoft.com/office/spreadsheetml/2017/richdata2" ref="B7:L235">
    <sortCondition ref="F6:F235"/>
  </sortState>
  <mergeCells count="8">
    <mergeCell ref="B2:L2"/>
    <mergeCell ref="B3:L3"/>
    <mergeCell ref="B4:B5"/>
    <mergeCell ref="C4:C5"/>
    <mergeCell ref="D4:D5"/>
    <mergeCell ref="E4:E5"/>
    <mergeCell ref="F4:G4"/>
    <mergeCell ref="H4:L4"/>
  </mergeCells>
  <conditionalFormatting sqref="P6:P235">
    <cfRule type="cellIs" dxfId="1" priority="1" operator="equal">
      <formula>"YES"</formula>
    </cfRule>
    <cfRule type="cellIs" dxfId="0" priority="2" operator="equal">
      <formula>"NO"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Urls xmlns="http://schemas.microsoft.com/sharepoint/v3/contenttype/forms/url">
  <Display>/sites/Intranet/SitePages/PlumsailForms/redirect1.0.8.aspx?Form=Project+Documents%7cDocument%7c1%7c1.0.8</Display>
  <Edit>/sites/Intranet/SitePages/PlumsailForms/redirect1.0.8.aspx?Form=Project+Documents%7cDocument%7c2%7c1.0.8</Edit>
  <New>/sites/Intranet/SitePages/PlumsailForms/redirect1.0.8.aspx?Form=Project+Documents%7cDocument%7c3%7c1.0.8</New>
  <NewComponentId>&amp;amp;lt;FormUrls xmlns="http://schemas.microsoft.com/sharepoint/v3/contenttype/forms/url"&amp;amp;gt;&amp;amp;lt;Display&amp;amp;gt;/sites/Intranet/SitePages/PlumsailForms/redirect1.0.8.aspx?Form=Project+Documents%7cDocument%7c1%7c1.0.8&amp;amp;lt;/Display&amp;amp;gt;&amp;amp;lt;Edit&amp;amp;gt;/sites/Intranet/SitePages/PlumsailForms/redirect1.0.8.aspx?Form=Project+Documents%7cDocument%7c2%7c1.0.8&amp;amp;lt;/Edit&amp;amp;gt;&amp;amp;lt;New&amp;amp;gt;/sites/Intranet/SitePages/PlumsailForms/redirect1.0.8.aspx?Form=Project+Documents%7cDocument%7c3%7c1.0.8&amp;amp;lt;/New&amp;amp;gt;&amp;amp;lt;/FormUrls&amp;amp;gt;</NewComponentId>
  <DisplayFormTarget>NewWindow</DisplayFormTarget>
  <EditFormTarget>NewWindow</EditFormTarget>
  <NewFormTarget>NewWindow</NewFormTarget>
</FormUrl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623f46-0f1a-486d-a4e3-340f13892dc3" xsi:nil="true"/>
    <Primary_x0020_Contact xmlns="d4623f46-0f1a-486d-a4e3-340f13892dc3" xsi:nil="true"/>
    <_Status xmlns="http://schemas.microsoft.com/sharepoint/v3/fields">Active</_Status>
    <New xmlns="dafb9fbc-8f9b-4bae-ab59-99472177d7aa">true</New>
    <DocumentSetDescription xmlns="http://schemas.microsoft.com/sharepoint/v3" xsi:nil="true"/>
    <lcf76f155ced4ddcb4097134ff3c332f xmlns="dafb9fbc-8f9b-4bae-ab59-99472177d7aa">
      <Terms xmlns="http://schemas.microsoft.com/office/infopath/2007/PartnerControls"/>
    </lcf76f155ced4ddcb4097134ff3c332f>
    <Documents xmlns="dafb9fbc-8f9b-4bae-ab59-99472177d7aa" xsi:nil="true"/>
    <Order0 xmlns="dafb9fbc-8f9b-4bae-ab59-99472177d7aa" xsi:nil="true"/>
    <Organisation xmlns="d4623f46-0f1a-486d-a4e3-340f13892dc3">3387940</Organisation>
    <Project_x0020_Stream xmlns="d4623f46-0f1a-486d-a4e3-340f13892dc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3C28C1A4E9F643BC4323DEA145470D" ma:contentTypeVersion="25" ma:contentTypeDescription="Create a new document." ma:contentTypeScope="" ma:versionID="6c2e5fce6a05246adf447f3a6a959a55">
  <xsd:schema xmlns:xsd="http://www.w3.org/2001/XMLSchema" xmlns:xs="http://www.w3.org/2001/XMLSchema" xmlns:p="http://schemas.microsoft.com/office/2006/metadata/properties" xmlns:ns1="http://schemas.microsoft.com/sharepoint/v3" xmlns:ns2="dafb9fbc-8f9b-4bae-ab59-99472177d7aa" xmlns:ns3="d4623f46-0f1a-486d-a4e3-340f13892dc3" xmlns:ns4="http://schemas.microsoft.com/sharepoint/v3/fields" targetNamespace="http://schemas.microsoft.com/office/2006/metadata/properties" ma:root="true" ma:fieldsID="f7b41ea5659bf9fba9239a7353124672" ns1:_="" ns2:_="" ns3:_="" ns4:_="">
    <xsd:import namespace="http://schemas.microsoft.com/sharepoint/v3"/>
    <xsd:import namespace="dafb9fbc-8f9b-4bae-ab59-99472177d7aa"/>
    <xsd:import namespace="d4623f46-0f1a-486d-a4e3-340f13892dc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ew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2:MediaLengthInSeconds" minOccurs="0"/>
                <xsd:element ref="ns3:Organisation" minOccurs="0"/>
                <xsd:element ref="ns4:_Status" minOccurs="0"/>
                <xsd:element ref="ns3:Primary_x0020_Contact" minOccurs="0"/>
                <xsd:element ref="ns1:DocumentSetDescription" minOccurs="0"/>
                <xsd:element ref="ns3:Project_x0020_Stream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Order0" minOccurs="0"/>
                <xsd:element ref="ns2:Docu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23" nillable="true" ma:displayName="Description" ma:description="A description of the Document 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b9fbc-8f9b-4bae-ab59-99472177d7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ew" ma:index="10" nillable="true" ma:displayName="New" ma:default="1" ma:internalName="New">
      <xsd:simpleType>
        <xsd:restriction base="dms:Boolea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f3acbc6-3366-4511-b34c-ad7430d70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der0" ma:index="30" nillable="true" ma:displayName="Order" ma:decimals="0" ma:format="Dropdown" ma:internalName="Order0" ma:percentage="FALSE">
      <xsd:simpleType>
        <xsd:restriction base="dms:Number"/>
      </xsd:simpleType>
    </xsd:element>
    <xsd:element name="Documents" ma:index="31" nillable="true" ma:displayName="Documents" ma:format="Dropdown" ma:internalName="Docu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23f46-0f1a-486d-a4e3-340f13892dc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b973136-a111-4b86-9cd0-52b1510bd1c2}" ma:internalName="TaxCatchAll" ma:showField="CatchAllData" ma:web="d4623f46-0f1a-486d-a4e3-340f13892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rganisation" ma:index="20" nillable="true" ma:displayName="Client" ma:indexed="true" ma:list="{2B057B4F-0FA9-450B-A408-64CC65E193D8}" ma:internalName="Organisation" ma:showField="Title" ma:web="d4623f46-0f1a-486d-a4e3-340f13892dc3">
      <xsd:simpleType>
        <xsd:restriction base="dms:Lookup"/>
      </xsd:simpleType>
    </xsd:element>
    <xsd:element name="Primary_x0020_Contact" ma:index="22" nillable="true" ma:displayName="Primary Contact" ma:list="{6A8CC90B-4C9E-4D14-A93E-9EBF81180DD9}" ma:internalName="Primary_x0020_Contact" ma:showField="Index" ma:web="d4623f46-0f1a-486d-a4e3-340f13892dc3">
      <xsd:simpleType>
        <xsd:restriction base="dms:Lookup"/>
      </xsd:simpleType>
    </xsd:element>
    <xsd:element name="Project_x0020_Stream" ma:index="24" nillable="true" ma:displayName="ProjectStreamOLD" ma:format="Dropdown" ma:indexed="true" ma:internalName="Project_x0020_Stream">
      <xsd:simpleType>
        <xsd:restriction base="dms:Choice">
          <xsd:enumeration value="Asset Management Services"/>
          <xsd:enumeration value="GIS Services"/>
          <xsd:enumeration value="Valuation Services"/>
          <xsd:enumeration value="Project Management Services"/>
          <xsd:enumeration value="Flood Restoration Services"/>
          <xsd:enumeration value="Training Services"/>
          <xsd:enumeration value="Road Asset Condition Assessment Services (RACAS)"/>
          <xsd:enumeration value="Roads Maintenance Management Systems"/>
        </xsd:restriction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21" nillable="true" ma:displayName="Status" ma:default="Active" ma:format="Dropdown" ma:indexed="true" ma:internalName="_Status">
      <xsd:simpleType>
        <xsd:union memberTypes="dms:Text">
          <xsd:simpleType>
            <xsd:restriction base="dms:Choice">
              <xsd:enumeration value="Active"/>
              <xsd:enumeration value="Completed"/>
              <xsd:enumeration value="Not Started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283335-0BA5-4843-9379-7F4C83BC6A2D}">
  <ds:schemaRefs>
    <ds:schemaRef ds:uri="http://schemas.microsoft.com/sharepoint/v3/contenttype/forms/url"/>
  </ds:schemaRefs>
</ds:datastoreItem>
</file>

<file path=customXml/itemProps2.xml><?xml version="1.0" encoding="utf-8"?>
<ds:datastoreItem xmlns:ds="http://schemas.openxmlformats.org/officeDocument/2006/customXml" ds:itemID="{C9459203-715B-423B-A20D-A65781A29339}">
  <ds:schemaRefs>
    <ds:schemaRef ds:uri="http://schemas.microsoft.com/office/2006/metadata/properties"/>
    <ds:schemaRef ds:uri="http://schemas.microsoft.com/office/infopath/2007/PartnerControls"/>
    <ds:schemaRef ds:uri="d4623f46-0f1a-486d-a4e3-340f13892dc3"/>
    <ds:schemaRef ds:uri="http://schemas.microsoft.com/sharepoint/v3/fields"/>
    <ds:schemaRef ds:uri="dafb9fbc-8f9b-4bae-ab59-99472177d7a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4952E97-F6B0-440F-B6BD-8B7A9A14D2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fb9fbc-8f9b-4bae-ab59-99472177d7aa"/>
    <ds:schemaRef ds:uri="d4623f46-0f1a-486d-a4e3-340f13892dc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3C0559E-DA37-47D7-BC9D-868C0461CB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 Schedule</vt:lpstr>
      <vt:lpstr>Works Schedule - ID Sort</vt:lpstr>
      <vt:lpstr>Works Schedule - Ch Sort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2024-11-05T01:56:11Z</dcterms:created>
  <dcterms:modified xsi:type="dcterms:W3CDTF">2025-02-25T11:02:09Z</dcterms:modified>
  <cp:category/>
  <cp:contentStatus>Active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0x010100483C28C1A4E9F643BC4323DEA145470D</vt:lpwstr>
  </property>
  <property fmtid="{D5CDD505-2E9C-101B-9397-08002B2CF9AE}" pid="3" name="MediaServiceImageTags">
    <vt:lpwstr/>
  </property>
</Properties>
</file>