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411" documentId="8_{F82496E7-F556-431D-8347-8FE260BDD6CF}" xr6:coauthVersionLast="47" xr6:coauthVersionMax="47" xr10:uidLastSave="{EB558CD2-0AD0-4B65-A89B-607172AAD983}"/>
  <bookViews>
    <workbookView xWindow="-120" yWindow="-120" windowWidth="29040" windowHeight="16440" xr2:uid="{00000000-000D-0000-FFFF-FFFF00000000}"/>
  </bookViews>
  <sheets>
    <sheet name="Summary" sheetId="9" r:id="rId1"/>
    <sheet name="Pricing Schedule - Wompah Gate" sheetId="5" r:id="rId2"/>
    <sheet name="Works Schedule - Ch Sort - WGR" sheetId="6" r:id="rId3"/>
    <sheet name="Pricing Schedule - Tickalara" sheetId="8" r:id="rId4"/>
    <sheet name="Works Schedule - Ch Sort - TR" sheetId="7" r:id="rId5"/>
  </sheets>
  <definedNames>
    <definedName name="_xlnm._FilterDatabase" localSheetId="3" hidden="1">'Pricing Schedule - Tickalara'!$B$5:$R$5</definedName>
    <definedName name="_xlnm._FilterDatabase" localSheetId="1" hidden="1">'Pricing Schedule - Wompah Gate'!$B$5:$R$5</definedName>
    <definedName name="_xlnm._FilterDatabase" localSheetId="4" hidden="1">'Works Schedule - Ch Sort - TR'!$B$5:$L$5</definedName>
    <definedName name="_xlnm._FilterDatabase" localSheetId="2" hidden="1">'Works Schedule - Ch Sort - WGR'!$B$4:$L$5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0" i="8" l="1"/>
  <c r="R126" i="8"/>
  <c r="R113" i="8"/>
  <c r="K74" i="8"/>
  <c r="N74" i="8" s="1"/>
  <c r="K86" i="8"/>
  <c r="K87" i="8"/>
  <c r="H33" i="8"/>
  <c r="K33" i="8" s="1"/>
  <c r="N33" i="8" s="1"/>
  <c r="H34" i="8"/>
  <c r="K34" i="8" s="1"/>
  <c r="N34" i="8" s="1"/>
  <c r="H35" i="8"/>
  <c r="K35" i="8" s="1"/>
  <c r="H36" i="8"/>
  <c r="K36" i="8" s="1"/>
  <c r="N36" i="8" s="1"/>
  <c r="H37" i="8"/>
  <c r="K37" i="8" s="1"/>
  <c r="N37" i="8" s="1"/>
  <c r="H38" i="8"/>
  <c r="K38" i="8" s="1"/>
  <c r="H39" i="8"/>
  <c r="K39" i="8" s="1"/>
  <c r="H40" i="8"/>
  <c r="K40" i="8" s="1"/>
  <c r="N40" i="8" s="1"/>
  <c r="H41" i="8"/>
  <c r="K41" i="8" s="1"/>
  <c r="N41" i="8" s="1"/>
  <c r="H42" i="8"/>
  <c r="K42" i="8" s="1"/>
  <c r="N42" i="8" s="1"/>
  <c r="H43" i="8"/>
  <c r="K43" i="8" s="1"/>
  <c r="N43" i="8" s="1"/>
  <c r="H44" i="8"/>
  <c r="K44" i="8" s="1"/>
  <c r="N44" i="8" s="1"/>
  <c r="H45" i="8"/>
  <c r="K45" i="8" s="1"/>
  <c r="N45" i="8" s="1"/>
  <c r="H46" i="8"/>
  <c r="K46" i="8" s="1"/>
  <c r="N46" i="8" s="1"/>
  <c r="H47" i="8"/>
  <c r="K47" i="8" s="1"/>
  <c r="N47" i="8" s="1"/>
  <c r="H48" i="8"/>
  <c r="K48" i="8" s="1"/>
  <c r="N48" i="8" s="1"/>
  <c r="H49" i="8"/>
  <c r="K49" i="8" s="1"/>
  <c r="N49" i="8" s="1"/>
  <c r="H50" i="8"/>
  <c r="K50" i="8" s="1"/>
  <c r="N50" i="8" s="1"/>
  <c r="H51" i="8"/>
  <c r="K51" i="8" s="1"/>
  <c r="N51" i="8" s="1"/>
  <c r="H52" i="8"/>
  <c r="K52" i="8" s="1"/>
  <c r="N52" i="8" s="1"/>
  <c r="H53" i="8"/>
  <c r="K53" i="8" s="1"/>
  <c r="N53" i="8" s="1"/>
  <c r="H54" i="8"/>
  <c r="K54" i="8" s="1"/>
  <c r="N54" i="8" s="1"/>
  <c r="H55" i="8"/>
  <c r="K55" i="8" s="1"/>
  <c r="N55" i="8" s="1"/>
  <c r="H56" i="8"/>
  <c r="K56" i="8" s="1"/>
  <c r="N56" i="8" s="1"/>
  <c r="H57" i="8"/>
  <c r="K57" i="8" s="1"/>
  <c r="N57" i="8" s="1"/>
  <c r="H58" i="8"/>
  <c r="K58" i="8" s="1"/>
  <c r="N58" i="8" s="1"/>
  <c r="H59" i="8"/>
  <c r="K59" i="8" s="1"/>
  <c r="N59" i="8" s="1"/>
  <c r="H60" i="8"/>
  <c r="K60" i="8" s="1"/>
  <c r="N60" i="8" s="1"/>
  <c r="H61" i="8"/>
  <c r="K61" i="8" s="1"/>
  <c r="N61" i="8" s="1"/>
  <c r="H62" i="8"/>
  <c r="K62" i="8" s="1"/>
  <c r="N62" i="8" s="1"/>
  <c r="H63" i="8"/>
  <c r="K63" i="8" s="1"/>
  <c r="N63" i="8" s="1"/>
  <c r="H64" i="8"/>
  <c r="K64" i="8" s="1"/>
  <c r="N64" i="8" s="1"/>
  <c r="H65" i="8"/>
  <c r="K65" i="8" s="1"/>
  <c r="N65" i="8" s="1"/>
  <c r="H66" i="8"/>
  <c r="K66" i="8" s="1"/>
  <c r="N66" i="8" s="1"/>
  <c r="H67" i="8"/>
  <c r="K67" i="8" s="1"/>
  <c r="N67" i="8" s="1"/>
  <c r="H68" i="8"/>
  <c r="K68" i="8" s="1"/>
  <c r="N68" i="8" s="1"/>
  <c r="H69" i="8"/>
  <c r="K69" i="8" s="1"/>
  <c r="N69" i="8" s="1"/>
  <c r="H70" i="8"/>
  <c r="K70" i="8" s="1"/>
  <c r="N70" i="8" s="1"/>
  <c r="H71" i="8"/>
  <c r="K71" i="8" s="1"/>
  <c r="N71" i="8" s="1"/>
  <c r="H72" i="8"/>
  <c r="K72" i="8" s="1"/>
  <c r="N72" i="8" s="1"/>
  <c r="H73" i="8"/>
  <c r="K73" i="8" s="1"/>
  <c r="N73" i="8" s="1"/>
  <c r="H74" i="8"/>
  <c r="H75" i="8"/>
  <c r="K75" i="8" s="1"/>
  <c r="N75" i="8" s="1"/>
  <c r="H76" i="8"/>
  <c r="K76" i="8" s="1"/>
  <c r="N76" i="8" s="1"/>
  <c r="H77" i="8"/>
  <c r="K77" i="8" s="1"/>
  <c r="N77" i="8" s="1"/>
  <c r="H78" i="8"/>
  <c r="K78" i="8" s="1"/>
  <c r="N78" i="8" s="1"/>
  <c r="H79" i="8"/>
  <c r="K79" i="8" s="1"/>
  <c r="N79" i="8" s="1"/>
  <c r="H80" i="8"/>
  <c r="K80" i="8" s="1"/>
  <c r="N80" i="8" s="1"/>
  <c r="H81" i="8"/>
  <c r="K81" i="8" s="1"/>
  <c r="N81" i="8" s="1"/>
  <c r="H82" i="8"/>
  <c r="K82" i="8" s="1"/>
  <c r="N82" i="8" s="1"/>
  <c r="H83" i="8"/>
  <c r="K83" i="8" s="1"/>
  <c r="N83" i="8" s="1"/>
  <c r="H84" i="8"/>
  <c r="K84" i="8" s="1"/>
  <c r="H85" i="8"/>
  <c r="K85" i="8" s="1"/>
  <c r="H86" i="8"/>
  <c r="H87" i="8"/>
  <c r="H88" i="8"/>
  <c r="K88" i="8" s="1"/>
  <c r="H89" i="8"/>
  <c r="K89" i="8" s="1"/>
  <c r="H90" i="8"/>
  <c r="K90" i="8" s="1"/>
  <c r="H91" i="8"/>
  <c r="K91" i="8" s="1"/>
  <c r="H92" i="8"/>
  <c r="K92" i="8" s="1"/>
  <c r="H93" i="8"/>
  <c r="K93" i="8" s="1"/>
  <c r="N93" i="8" s="1"/>
  <c r="H94" i="8"/>
  <c r="K94" i="8" s="1"/>
  <c r="H95" i="8"/>
  <c r="K95" i="8" s="1"/>
  <c r="H96" i="8"/>
  <c r="K96" i="8" s="1"/>
  <c r="H97" i="8"/>
  <c r="K97" i="8" s="1"/>
  <c r="H98" i="8"/>
  <c r="K98" i="8" s="1"/>
  <c r="H99" i="8"/>
  <c r="K99" i="8" s="1"/>
  <c r="H100" i="8"/>
  <c r="K100" i="8" s="1"/>
  <c r="H101" i="8"/>
  <c r="K101" i="8" s="1"/>
  <c r="H102" i="8"/>
  <c r="K102" i="8" s="1"/>
  <c r="H103" i="8"/>
  <c r="K103" i="8" s="1"/>
  <c r="H104" i="8"/>
  <c r="K104" i="8" s="1"/>
  <c r="H105" i="8"/>
  <c r="K105" i="8" s="1"/>
  <c r="H106" i="8"/>
  <c r="K106" i="8" s="1"/>
  <c r="H107" i="8"/>
  <c r="K107" i="8" s="1"/>
  <c r="H108" i="8"/>
  <c r="K108" i="8" s="1"/>
  <c r="N108" i="8" s="1"/>
  <c r="H109" i="8"/>
  <c r="K109" i="8" s="1"/>
  <c r="H110" i="8"/>
  <c r="K110" i="8" s="1"/>
  <c r="H111" i="8"/>
  <c r="K111" i="8" s="1"/>
  <c r="H112" i="8"/>
  <c r="K112" i="8" s="1"/>
  <c r="H32" i="8"/>
  <c r="K32" i="8" s="1"/>
  <c r="R30" i="8"/>
  <c r="R27" i="8"/>
  <c r="H15" i="8"/>
  <c r="K15" i="8" s="1"/>
  <c r="N15" i="8" s="1"/>
  <c r="H16" i="8"/>
  <c r="K16" i="8" s="1"/>
  <c r="N16" i="8" s="1"/>
  <c r="H17" i="8"/>
  <c r="K17" i="8" s="1"/>
  <c r="N17" i="8" s="1"/>
  <c r="H18" i="8"/>
  <c r="K18" i="8" s="1"/>
  <c r="N18" i="8" s="1"/>
  <c r="H19" i="8"/>
  <c r="K19" i="8" s="1"/>
  <c r="N19" i="8" s="1"/>
  <c r="H20" i="8"/>
  <c r="K20" i="8" s="1"/>
  <c r="N20" i="8" s="1"/>
  <c r="H21" i="8"/>
  <c r="K21" i="8" s="1"/>
  <c r="N21" i="8" s="1"/>
  <c r="H22" i="8"/>
  <c r="K22" i="8" s="1"/>
  <c r="N22" i="8" s="1"/>
  <c r="H23" i="8"/>
  <c r="K23" i="8" s="1"/>
  <c r="N23" i="8" s="1"/>
  <c r="H24" i="8"/>
  <c r="K24" i="8" s="1"/>
  <c r="N24" i="8" s="1"/>
  <c r="H25" i="8"/>
  <c r="K25" i="8" s="1"/>
  <c r="N25" i="8" s="1"/>
  <c r="H26" i="8"/>
  <c r="K26" i="8" s="1"/>
  <c r="N26" i="8" s="1"/>
  <c r="R8" i="8"/>
  <c r="K52" i="5"/>
  <c r="R53" i="5"/>
  <c r="R52" i="5"/>
  <c r="K34" i="5"/>
  <c r="K40" i="5"/>
  <c r="N40" i="5" s="1"/>
  <c r="K41" i="5"/>
  <c r="N41" i="5" s="1"/>
  <c r="K42" i="5"/>
  <c r="N42" i="5" s="1"/>
  <c r="K43" i="5"/>
  <c r="N43" i="5" s="1"/>
  <c r="K44" i="5"/>
  <c r="N44" i="5" s="1"/>
  <c r="K45" i="5"/>
  <c r="N45" i="5" s="1"/>
  <c r="K46" i="5"/>
  <c r="N46" i="5" s="1"/>
  <c r="K33" i="5"/>
  <c r="H34" i="5"/>
  <c r="H35" i="5"/>
  <c r="K35" i="5" s="1"/>
  <c r="N35" i="5" s="1"/>
  <c r="H36" i="5"/>
  <c r="K36" i="5" s="1"/>
  <c r="N36" i="5" s="1"/>
  <c r="H37" i="5"/>
  <c r="K37" i="5" s="1"/>
  <c r="N37" i="5" s="1"/>
  <c r="H38" i="5"/>
  <c r="K38" i="5" s="1"/>
  <c r="N38" i="5" s="1"/>
  <c r="H39" i="5"/>
  <c r="K39" i="5" s="1"/>
  <c r="N39" i="5" s="1"/>
  <c r="H40" i="5"/>
  <c r="H41" i="5"/>
  <c r="H42" i="5"/>
  <c r="H43" i="5"/>
  <c r="H44" i="5"/>
  <c r="H45" i="5"/>
  <c r="H46" i="5"/>
  <c r="H47" i="5"/>
  <c r="K47" i="5" s="1"/>
  <c r="N47" i="5" s="1"/>
  <c r="H48" i="5"/>
  <c r="K48" i="5" s="1"/>
  <c r="N48" i="5" s="1"/>
  <c r="H49" i="5"/>
  <c r="K49" i="5" s="1"/>
  <c r="N49" i="5" s="1"/>
  <c r="H50" i="5"/>
  <c r="K50" i="5" s="1"/>
  <c r="N50" i="5" s="1"/>
  <c r="H51" i="5"/>
  <c r="K51" i="5" s="1"/>
  <c r="N51" i="5" s="1"/>
  <c r="H33" i="5"/>
  <c r="R25" i="5"/>
  <c r="R13" i="5"/>
  <c r="R129" i="8"/>
  <c r="K129" i="8"/>
  <c r="N128" i="8"/>
  <c r="H125" i="8"/>
  <c r="K125" i="8" s="1"/>
  <c r="H124" i="8"/>
  <c r="K124" i="8" s="1"/>
  <c r="H123" i="8"/>
  <c r="K123" i="8" s="1"/>
  <c r="H122" i="8"/>
  <c r="K122" i="8" s="1"/>
  <c r="H121" i="8"/>
  <c r="K121" i="8" s="1"/>
  <c r="H120" i="8"/>
  <c r="H119" i="8"/>
  <c r="K119" i="8" s="1"/>
  <c r="H118" i="8"/>
  <c r="H117" i="8"/>
  <c r="H116" i="8"/>
  <c r="H115" i="8"/>
  <c r="K115" i="8" s="1"/>
  <c r="H29" i="8"/>
  <c r="K29" i="8" s="1"/>
  <c r="K30" i="8" s="1"/>
  <c r="H14" i="8"/>
  <c r="K14" i="8" s="1"/>
  <c r="H11" i="8"/>
  <c r="K11" i="8" s="1"/>
  <c r="N11" i="8" s="1"/>
  <c r="H10" i="8"/>
  <c r="K10" i="8" s="1"/>
  <c r="H7" i="8"/>
  <c r="K7" i="8" s="1"/>
  <c r="K8" i="8" s="1"/>
  <c r="AR95" i="7"/>
  <c r="AR92" i="7"/>
  <c r="AB115" i="7"/>
  <c r="Z115" i="7"/>
  <c r="O115" i="7"/>
  <c r="AB114" i="7"/>
  <c r="Z114" i="7"/>
  <c r="O114" i="7"/>
  <c r="AB113" i="7"/>
  <c r="Z113" i="7"/>
  <c r="O113" i="7"/>
  <c r="AR111" i="7"/>
  <c r="AR110" i="7"/>
  <c r="AR109" i="7"/>
  <c r="AR108" i="7"/>
  <c r="AR80" i="7"/>
  <c r="AR104" i="7"/>
  <c r="AR100" i="7"/>
  <c r="AR97" i="7"/>
  <c r="AB89" i="7"/>
  <c r="Z89" i="7"/>
  <c r="O89" i="7"/>
  <c r="AR89" i="7"/>
  <c r="AB88" i="7"/>
  <c r="Z88" i="7"/>
  <c r="O88" i="7"/>
  <c r="AR87" i="7"/>
  <c r="AB87" i="7"/>
  <c r="Z87" i="7"/>
  <c r="O87" i="7"/>
  <c r="P87" i="7" s="1"/>
  <c r="AB86" i="7"/>
  <c r="Z86" i="7"/>
  <c r="O86" i="7"/>
  <c r="P86" i="7" s="1"/>
  <c r="AB85" i="7"/>
  <c r="Z85" i="7"/>
  <c r="O85" i="7"/>
  <c r="AR85" i="7"/>
  <c r="AR84" i="7"/>
  <c r="AB84" i="7"/>
  <c r="Z84" i="7"/>
  <c r="O84" i="7"/>
  <c r="P84" i="7" s="1"/>
  <c r="AB83" i="7"/>
  <c r="Z83" i="7"/>
  <c r="O83" i="7"/>
  <c r="AB82" i="7"/>
  <c r="Z82" i="7"/>
  <c r="O82" i="7"/>
  <c r="AB81" i="7"/>
  <c r="Z81" i="7"/>
  <c r="O81" i="7"/>
  <c r="AB80" i="7"/>
  <c r="Z80" i="7"/>
  <c r="O80" i="7"/>
  <c r="P80" i="7" s="1"/>
  <c r="AR79" i="7"/>
  <c r="AB79" i="7"/>
  <c r="Z79" i="7"/>
  <c r="O79" i="7"/>
  <c r="AB78" i="7"/>
  <c r="Z78" i="7"/>
  <c r="O78" i="7"/>
  <c r="AB77" i="7"/>
  <c r="Z77" i="7"/>
  <c r="O77" i="7"/>
  <c r="AR76" i="7"/>
  <c r="AB76" i="7"/>
  <c r="Z76" i="7"/>
  <c r="O76" i="7"/>
  <c r="P76" i="7" s="1"/>
  <c r="AR75" i="7"/>
  <c r="AB75" i="7"/>
  <c r="Z75" i="7"/>
  <c r="O75" i="7"/>
  <c r="P75" i="7" s="1"/>
  <c r="AB74" i="7"/>
  <c r="Z74" i="7"/>
  <c r="O74" i="7"/>
  <c r="AR73" i="7"/>
  <c r="AB73" i="7"/>
  <c r="Z73" i="7"/>
  <c r="O73" i="7"/>
  <c r="P73" i="7" s="1"/>
  <c r="AR72" i="7"/>
  <c r="AB72" i="7"/>
  <c r="Z72" i="7"/>
  <c r="O72" i="7"/>
  <c r="P72" i="7" s="1"/>
  <c r="AR71" i="7"/>
  <c r="AR70" i="7"/>
  <c r="AB69" i="7"/>
  <c r="Z69" i="7"/>
  <c r="O69" i="7"/>
  <c r="AB68" i="7"/>
  <c r="Z68" i="7"/>
  <c r="O68" i="7"/>
  <c r="AR68" i="7"/>
  <c r="AB67" i="7"/>
  <c r="Z67" i="7"/>
  <c r="O67" i="7"/>
  <c r="AR67" i="7"/>
  <c r="AR66" i="7"/>
  <c r="AB66" i="7"/>
  <c r="Z66" i="7"/>
  <c r="O66" i="7"/>
  <c r="AB65" i="7"/>
  <c r="Z65" i="7"/>
  <c r="O65" i="7"/>
  <c r="AR64" i="7"/>
  <c r="AB64" i="7"/>
  <c r="Z64" i="7"/>
  <c r="O64" i="7"/>
  <c r="AB63" i="7"/>
  <c r="Z63" i="7"/>
  <c r="O63" i="7"/>
  <c r="AB62" i="7"/>
  <c r="Z62" i="7"/>
  <c r="O62" i="7"/>
  <c r="AR62" i="7"/>
  <c r="AR61" i="7"/>
  <c r="AB61" i="7"/>
  <c r="Z61" i="7"/>
  <c r="O61" i="7"/>
  <c r="P61" i="7" s="1"/>
  <c r="AB60" i="7"/>
  <c r="Z60" i="7"/>
  <c r="O60" i="7"/>
  <c r="AB59" i="7"/>
  <c r="Z59" i="7"/>
  <c r="O59" i="7"/>
  <c r="AB58" i="7"/>
  <c r="Z58" i="7"/>
  <c r="O58" i="7"/>
  <c r="AR58" i="7"/>
  <c r="AB57" i="7"/>
  <c r="Z57" i="7"/>
  <c r="O57" i="7"/>
  <c r="AR57" i="7"/>
  <c r="AR56" i="7"/>
  <c r="AB56" i="7"/>
  <c r="Z56" i="7"/>
  <c r="O56" i="7"/>
  <c r="P56" i="7" s="1"/>
  <c r="AB55" i="7"/>
  <c r="Z55" i="7"/>
  <c r="O55" i="7"/>
  <c r="AR55" i="7"/>
  <c r="AR54" i="7"/>
  <c r="AR27" i="7"/>
  <c r="AR52" i="7"/>
  <c r="AR45" i="7"/>
  <c r="AR43" i="7"/>
  <c r="AR35" i="7"/>
  <c r="AR34" i="7"/>
  <c r="AR29" i="7"/>
  <c r="AR25" i="7"/>
  <c r="AR24" i="7"/>
  <c r="AR23" i="7"/>
  <c r="AR21" i="7"/>
  <c r="AR17" i="7"/>
  <c r="AR16" i="7"/>
  <c r="AR12" i="7"/>
  <c r="AR11" i="7"/>
  <c r="AR10" i="7"/>
  <c r="AR9" i="7"/>
  <c r="AB9" i="7"/>
  <c r="Z9" i="7"/>
  <c r="O9" i="7"/>
  <c r="AB8" i="7"/>
  <c r="Z8" i="7"/>
  <c r="O8" i="7"/>
  <c r="AB7" i="7"/>
  <c r="Z7" i="7"/>
  <c r="O7" i="7"/>
  <c r="AR6" i="7"/>
  <c r="AB6" i="7"/>
  <c r="Z6" i="7"/>
  <c r="O6" i="7"/>
  <c r="P6" i="7" s="1"/>
  <c r="AR39" i="6"/>
  <c r="AR32" i="6"/>
  <c r="AR28" i="6"/>
  <c r="AR16" i="6"/>
  <c r="AR14" i="6"/>
  <c r="AR11" i="6"/>
  <c r="AB9" i="6"/>
  <c r="Z9" i="6"/>
  <c r="O9" i="6"/>
  <c r="AB8" i="6"/>
  <c r="Z8" i="6"/>
  <c r="O8" i="6"/>
  <c r="AB7" i="6"/>
  <c r="Z7" i="6"/>
  <c r="O7" i="6"/>
  <c r="AB6" i="6"/>
  <c r="Z6" i="6"/>
  <c r="O6" i="6"/>
  <c r="H27" i="5"/>
  <c r="K27" i="5" s="1"/>
  <c r="N33" i="5"/>
  <c r="N52" i="5" s="1"/>
  <c r="N34" i="5"/>
  <c r="H30" i="5"/>
  <c r="R30" i="5" s="1"/>
  <c r="H29" i="5"/>
  <c r="K29" i="5" s="1"/>
  <c r="H28" i="5"/>
  <c r="K28" i="5" s="1"/>
  <c r="R16" i="5"/>
  <c r="R9" i="5"/>
  <c r="N122" i="8" l="1"/>
  <c r="K120" i="8"/>
  <c r="N120" i="8" s="1"/>
  <c r="K113" i="8"/>
  <c r="N123" i="8"/>
  <c r="K117" i="8"/>
  <c r="N117" i="8" s="1"/>
  <c r="K118" i="8"/>
  <c r="N118" i="8" s="1"/>
  <c r="K116" i="8"/>
  <c r="N116" i="8" s="1"/>
  <c r="N119" i="8"/>
  <c r="N125" i="8"/>
  <c r="N92" i="8"/>
  <c r="N90" i="8"/>
  <c r="K27" i="8"/>
  <c r="K12" i="8"/>
  <c r="N96" i="8"/>
  <c r="N32" i="8"/>
  <c r="N121" i="8"/>
  <c r="N104" i="8"/>
  <c r="N86" i="8"/>
  <c r="N98" i="8"/>
  <c r="N110" i="8"/>
  <c r="N91" i="8"/>
  <c r="N97" i="8"/>
  <c r="N109" i="8"/>
  <c r="N88" i="8"/>
  <c r="N100" i="8"/>
  <c r="N107" i="8"/>
  <c r="N84" i="8"/>
  <c r="N95" i="8"/>
  <c r="N101" i="8"/>
  <c r="R11" i="8"/>
  <c r="N35" i="8"/>
  <c r="K30" i="5"/>
  <c r="K31" i="5" s="1"/>
  <c r="N27" i="5"/>
  <c r="R27" i="5"/>
  <c r="N7" i="8"/>
  <c r="N8" i="8" s="1"/>
  <c r="N105" i="8"/>
  <c r="N10" i="8"/>
  <c r="N12" i="8" s="1"/>
  <c r="R10" i="8"/>
  <c r="N39" i="8"/>
  <c r="N89" i="8"/>
  <c r="N111" i="8"/>
  <c r="N87" i="8"/>
  <c r="N124" i="8"/>
  <c r="N94" i="8"/>
  <c r="N106" i="8"/>
  <c r="N102" i="8"/>
  <c r="N14" i="8"/>
  <c r="N27" i="8" s="1"/>
  <c r="N130" i="8" s="1"/>
  <c r="E6" i="9" s="1"/>
  <c r="N38" i="8"/>
  <c r="N99" i="8"/>
  <c r="N29" i="8"/>
  <c r="N30" i="8" s="1"/>
  <c r="N85" i="8"/>
  <c r="N112" i="8"/>
  <c r="N129" i="8"/>
  <c r="N103" i="8"/>
  <c r="AR41" i="7"/>
  <c r="AR78" i="7"/>
  <c r="AR81" i="7"/>
  <c r="AR98" i="7"/>
  <c r="P77" i="7"/>
  <c r="AR42" i="7"/>
  <c r="AR31" i="7"/>
  <c r="P79" i="7"/>
  <c r="AR39" i="7"/>
  <c r="P78" i="7"/>
  <c r="P81" i="7"/>
  <c r="AR32" i="7"/>
  <c r="AR8" i="7"/>
  <c r="AR113" i="7"/>
  <c r="AR101" i="7"/>
  <c r="AR112" i="7"/>
  <c r="AR30" i="7"/>
  <c r="P69" i="7"/>
  <c r="AR44" i="7"/>
  <c r="AR51" i="7"/>
  <c r="AR99" i="7"/>
  <c r="P65" i="7"/>
  <c r="P74" i="7"/>
  <c r="P85" i="7"/>
  <c r="P63" i="7"/>
  <c r="AR77" i="7"/>
  <c r="AR53" i="7"/>
  <c r="AR65" i="7"/>
  <c r="P68" i="7"/>
  <c r="AR49" i="7"/>
  <c r="P82" i="7"/>
  <c r="P7" i="7"/>
  <c r="P59" i="7"/>
  <c r="P67" i="7"/>
  <c r="P57" i="7"/>
  <c r="P89" i="7"/>
  <c r="AR47" i="7"/>
  <c r="P66" i="7"/>
  <c r="AR86" i="7"/>
  <c r="P8" i="7"/>
  <c r="AR63" i="7"/>
  <c r="P9" i="7"/>
  <c r="AR48" i="7"/>
  <c r="P55" i="7"/>
  <c r="P58" i="7"/>
  <c r="P64" i="7"/>
  <c r="P114" i="7"/>
  <c r="AR14" i="7"/>
  <c r="AR59" i="7"/>
  <c r="P62" i="7"/>
  <c r="AR91" i="7"/>
  <c r="AR15" i="7"/>
  <c r="P60" i="7"/>
  <c r="AR69" i="7"/>
  <c r="AR82" i="7"/>
  <c r="AR40" i="7"/>
  <c r="AR114" i="7"/>
  <c r="P88" i="7"/>
  <c r="AR103" i="7"/>
  <c r="P115" i="7"/>
  <c r="AR18" i="7"/>
  <c r="AR26" i="7"/>
  <c r="AR60" i="7"/>
  <c r="AR36" i="7"/>
  <c r="AR83" i="7"/>
  <c r="AR20" i="7"/>
  <c r="AR28" i="7"/>
  <c r="AR88" i="7"/>
  <c r="AR106" i="7"/>
  <c r="P113" i="7"/>
  <c r="AR13" i="7"/>
  <c r="AR90" i="7"/>
  <c r="P83" i="7"/>
  <c r="AR93" i="7"/>
  <c r="AR102" i="7"/>
  <c r="AR96" i="7"/>
  <c r="AR105" i="7"/>
  <c r="AR7" i="7"/>
  <c r="AR38" i="7"/>
  <c r="AR74" i="7"/>
  <c r="AR107" i="7"/>
  <c r="AR37" i="7"/>
  <c r="AR46" i="7"/>
  <c r="AR94" i="7"/>
  <c r="AR22" i="7"/>
  <c r="AR50" i="7"/>
  <c r="AR115" i="7"/>
  <c r="AR19" i="7"/>
  <c r="AR33" i="7"/>
  <c r="R28" i="5"/>
  <c r="R29" i="5"/>
  <c r="AR38" i="6"/>
  <c r="AR9" i="6"/>
  <c r="AR29" i="6"/>
  <c r="AR10" i="6"/>
  <c r="AR34" i="6"/>
  <c r="AR7" i="6"/>
  <c r="AR37" i="6"/>
  <c r="P7" i="6"/>
  <c r="AR22" i="6"/>
  <c r="P8" i="6"/>
  <c r="AR23" i="6"/>
  <c r="AR25" i="6"/>
  <c r="AR35" i="6"/>
  <c r="AR40" i="6"/>
  <c r="AR19" i="6"/>
  <c r="AR12" i="6"/>
  <c r="AR8" i="6"/>
  <c r="AR36" i="6"/>
  <c r="AR20" i="6"/>
  <c r="AR21" i="6"/>
  <c r="AR13" i="6"/>
  <c r="AR17" i="6"/>
  <c r="P6" i="6"/>
  <c r="AR26" i="6"/>
  <c r="AR30" i="6"/>
  <c r="AR24" i="6"/>
  <c r="P9" i="6"/>
  <c r="AR33" i="6"/>
  <c r="AR31" i="6"/>
  <c r="AR6" i="6"/>
  <c r="AR27" i="6"/>
  <c r="AR18" i="6"/>
  <c r="AR15" i="6"/>
  <c r="N28" i="5"/>
  <c r="H24" i="5"/>
  <c r="H23" i="5"/>
  <c r="H22" i="5"/>
  <c r="H21" i="5"/>
  <c r="K21" i="5" s="1"/>
  <c r="H20" i="5"/>
  <c r="H19" i="5"/>
  <c r="H18" i="5"/>
  <c r="H15" i="5"/>
  <c r="H12" i="5"/>
  <c r="H11" i="5"/>
  <c r="H8" i="5"/>
  <c r="K8" i="5" s="1"/>
  <c r="H7" i="5"/>
  <c r="K126" i="8" l="1"/>
  <c r="N113" i="8"/>
  <c r="R12" i="8"/>
  <c r="N30" i="5"/>
  <c r="R31" i="5"/>
  <c r="N115" i="8"/>
  <c r="N126" i="8" s="1"/>
  <c r="N21" i="5"/>
  <c r="K24" i="5"/>
  <c r="N24" i="5" s="1"/>
  <c r="K19" i="5"/>
  <c r="N19" i="5" s="1"/>
  <c r="K22" i="5"/>
  <c r="N22" i="5" s="1"/>
  <c r="K20" i="5"/>
  <c r="N20" i="5" s="1"/>
  <c r="K23" i="5"/>
  <c r="N23" i="5" s="1"/>
  <c r="K12" i="5"/>
  <c r="N12" i="5" s="1"/>
  <c r="K18" i="5"/>
  <c r="K11" i="5"/>
  <c r="K7" i="5"/>
  <c r="K9" i="5" s="1"/>
  <c r="N29" i="5"/>
  <c r="K15" i="5"/>
  <c r="N8" i="5"/>
  <c r="N31" i="5" l="1"/>
  <c r="K25" i="5"/>
  <c r="N11" i="5"/>
  <c r="N13" i="5" s="1"/>
  <c r="K13" i="5"/>
  <c r="N18" i="5"/>
  <c r="N25" i="5" s="1"/>
  <c r="N53" i="5" s="1"/>
  <c r="E5" i="9" s="1"/>
  <c r="E7" i="9" s="1"/>
  <c r="N15" i="5"/>
  <c r="K16" i="5"/>
  <c r="N16" i="5" s="1"/>
  <c r="N7" i="5"/>
  <c r="N9" i="5" s="1"/>
  <c r="E8" i="9" l="1"/>
  <c r="E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5" authorId="0" shapeId="0" xr:uid="{8203ED74-A549-4E14-AF7B-ADCCABA73923}">
      <text>
        <r>
          <rPr>
            <b/>
            <sz val="10"/>
            <color indexed="81"/>
            <rFont val="Tahoma"/>
            <family val="2"/>
          </rPr>
          <t>Tenderers to complete this column only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5" authorId="0" shapeId="0" xr:uid="{8E36FBE3-A3A2-4F70-BF38-FF6833DBB605}">
      <text>
        <r>
          <rPr>
            <b/>
            <sz val="10"/>
            <color indexed="81"/>
            <rFont val="Tahoma"/>
            <family val="2"/>
          </rPr>
          <t>Tenderers to complete this column only</t>
        </r>
      </text>
    </comment>
  </commentList>
</comments>
</file>

<file path=xl/sharedStrings.xml><?xml version="1.0" encoding="utf-8"?>
<sst xmlns="http://schemas.openxmlformats.org/spreadsheetml/2006/main" count="1791" uniqueCount="339">
  <si>
    <t>BULLOO SHIRE COUNCIL</t>
  </si>
  <si>
    <t>m</t>
  </si>
  <si>
    <t>Bulk fill - imported</t>
  </si>
  <si>
    <t>Bulk excavate surplus material and remove from site</t>
  </si>
  <si>
    <t>Each</t>
  </si>
  <si>
    <t>Replace guide posts or markers</t>
  </si>
  <si>
    <t>Clear mixed debris and remove from site</t>
  </si>
  <si>
    <t>Bulk fill - local</t>
  </si>
  <si>
    <t>Bulk excavate surplus material to spoil</t>
  </si>
  <si>
    <t>SITE ID</t>
  </si>
  <si>
    <t>ROAD NAME</t>
  </si>
  <si>
    <t>CONTRACT TREATMENT CODE</t>
  </si>
  <si>
    <t>TREATMENT</t>
  </si>
  <si>
    <t>CHAINAGE</t>
  </si>
  <si>
    <t>CONTRACT WORKS</t>
  </si>
  <si>
    <t>CONTRACT PRICING</t>
  </si>
  <si>
    <t>PAVEMENT MATERIAL REQUIREMENT</t>
  </si>
  <si>
    <t>START</t>
  </si>
  <si>
    <t>END</t>
  </si>
  <si>
    <t>LENGTH
m</t>
  </si>
  <si>
    <t>WIDTH
m</t>
  </si>
  <si>
    <t>DEPTH
m</t>
  </si>
  <si>
    <t>QUANTITY</t>
  </si>
  <si>
    <t>UNIT</t>
  </si>
  <si>
    <t>RATE
Ex GST</t>
  </si>
  <si>
    <t>AMOUNT
Ex GST</t>
  </si>
  <si>
    <t>SOURCE PIT</t>
  </si>
  <si>
    <t>LENGTH CALCULATION</t>
  </si>
  <si>
    <t>LENGTH CHECK</t>
  </si>
  <si>
    <t>TREATMENT TYPE</t>
  </si>
  <si>
    <t>SHEPHERD Reference</t>
  </si>
  <si>
    <t>COMBINED INFO</t>
  </si>
  <si>
    <t>USP_HFG50 | Heavy formation grading incorporating 50mm of imported material</t>
  </si>
  <si>
    <t>MFG</t>
  </si>
  <si>
    <t>USP_MFG | Medium formation grading</t>
  </si>
  <si>
    <t>HFG</t>
  </si>
  <si>
    <t>USP_HFG | Heavy formation grading</t>
  </si>
  <si>
    <t>HFG50</t>
  </si>
  <si>
    <t>USP_HFG75 | Heavy formation grading incorporating 75mm of imported material</t>
  </si>
  <si>
    <t>HFG75</t>
  </si>
  <si>
    <t>TOTAL</t>
  </si>
  <si>
    <t>BULK EXCAVATE SURPLUS MATERIAL AND REMOVE FROM SITE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</si>
  <si>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</si>
  <si>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BULK FILL IMPORTED</t>
  </si>
  <si>
    <t>USP_GR150 | Gravel Resheeting 150mm</t>
  </si>
  <si>
    <t>GR</t>
  </si>
  <si>
    <t>USP_GR | Gravel resheeting (excludes supply of material)</t>
  </si>
  <si>
    <t>GR100</t>
  </si>
  <si>
    <t>USP_GR100 | Gravel resheeting 100mm</t>
  </si>
  <si>
    <t>GR150</t>
  </si>
  <si>
    <t>USP_GR150 | Gravel resheeting 150mm</t>
  </si>
  <si>
    <t>GMS</t>
  </si>
  <si>
    <t>USP_GMS | Gravel/material supply</t>
  </si>
  <si>
    <t>USP_GR100 | Gravel Resheeting 100mm</t>
  </si>
  <si>
    <t>RTD</t>
  </si>
  <si>
    <t>USP_RSTD | Reshape table drain (1 side)</t>
  </si>
  <si>
    <t>ISS</t>
  </si>
  <si>
    <t>SPR_STB | In-situ stabilisation - including 50mm corrector. Excludes seal</t>
  </si>
  <si>
    <t>GO</t>
  </si>
  <si>
    <t>SPR_GO | Granular overlay - overlay with imported material («150mm). Excludes seal</t>
  </si>
  <si>
    <t>T2_Bitumen spray seal, 2-coat</t>
  </si>
  <si>
    <t>T02</t>
  </si>
  <si>
    <t>SPR_RSSR | Bitumen spray seal, 2-coat</t>
  </si>
  <si>
    <t>FBS</t>
  </si>
  <si>
    <t>SPR_FBS | Foamed bitumen stabilisation  - including 5omm corrector. Excludes seal</t>
  </si>
  <si>
    <t>T3_Bulk excavate surplus material and remove from site</t>
  </si>
  <si>
    <t>T03</t>
  </si>
  <si>
    <t>EXC_RSOS | Bulk excavate surplus material and remove from site</t>
  </si>
  <si>
    <t>RUGP</t>
  </si>
  <si>
    <t>SPR_RR | Reconstruct unbound granular pavement. Excludes seal</t>
  </si>
  <si>
    <t>BKF_IMP | Bulk fill - imported</t>
  </si>
  <si>
    <t>T4_Bulk excavate surplus material to spoil</t>
  </si>
  <si>
    <t>T04</t>
  </si>
  <si>
    <t>EXC_RSS | Bulk excavate surplus material to spoil</t>
  </si>
  <si>
    <t>RUGB</t>
  </si>
  <si>
    <t>SPR_RB | Reconstruct unbound granular base. Excludes seal</t>
  </si>
  <si>
    <t>T5_Bulk fill - imported</t>
  </si>
  <si>
    <t>T05</t>
  </si>
  <si>
    <t>PRP</t>
  </si>
  <si>
    <t>SPR_PRL | Pavement repair - patch unbound pavement failure (&lt;20m2). Includes 2 coat bitumen seal</t>
  </si>
  <si>
    <t>T6_Bulk fill - local</t>
  </si>
  <si>
    <t>T06</t>
  </si>
  <si>
    <t>BKF_LOC | Bulk fill - local</t>
  </si>
  <si>
    <t>BSS</t>
  </si>
  <si>
    <t>T7_Clear mixed debris and remove from site</t>
  </si>
  <si>
    <t>T07</t>
  </si>
  <si>
    <t>EXC_HVC | Clear mixed debris and remove from site</t>
  </si>
  <si>
    <t>AS</t>
  </si>
  <si>
    <t>SPR_RSAC | Asphalt surfacing, &lt;50mm thickness</t>
  </si>
  <si>
    <t>T8_Desilt drainage structure - removal of silt and debris</t>
  </si>
  <si>
    <t>T08</t>
  </si>
  <si>
    <t>CUL_SIL | Desilt drainage structure - removal of silt and debris</t>
  </si>
  <si>
    <t>CR</t>
  </si>
  <si>
    <t>SPR_SCR | Crack repair</t>
  </si>
  <si>
    <t>BULK FILL LOCAL</t>
  </si>
  <si>
    <t>T12_Gravel/material supply</t>
  </si>
  <si>
    <t>T12</t>
  </si>
  <si>
    <t>RUS</t>
  </si>
  <si>
    <t>SPR_USF | Reconstruct unsealed shoulder - repair isolated shoulder failure</t>
  </si>
  <si>
    <t>SPR_HSG | Heavy shoulder grading - incorporating 50mm of imported material</t>
  </si>
  <si>
    <t>CLEAR MIXED DEBRIS AND REMOVE FROM SITE</t>
  </si>
  <si>
    <t>T15_Heavy shoulder grading - incorporating 50mm of imported material</t>
  </si>
  <si>
    <t>T15</t>
  </si>
  <si>
    <t>BER</t>
  </si>
  <si>
    <t>T16_In-situ stabilisation - including 50mm corrector. Excludes seal</t>
  </si>
  <si>
    <t>T16</t>
  </si>
  <si>
    <t>BES</t>
  </si>
  <si>
    <t>T18_Medium formation grading</t>
  </si>
  <si>
    <t>T18</t>
  </si>
  <si>
    <t>BFI</t>
  </si>
  <si>
    <t>CON_RCN | Reconstruct reinforced concrete</t>
  </si>
  <si>
    <t>T23_Reconstruct unbound granular base. Excludes seal</t>
  </si>
  <si>
    <t>T23</t>
  </si>
  <si>
    <t>RRC</t>
  </si>
  <si>
    <t>CON_RFC | Repair with flowable concrete</t>
  </si>
  <si>
    <t>T33_Replace guide posts or markers</t>
  </si>
  <si>
    <t>T33</t>
  </si>
  <si>
    <t>RFD_RP | Replace guide posts or markers</t>
  </si>
  <si>
    <t>DDS</t>
  </si>
  <si>
    <t>T37_Replace sign (complete) - standard road sign, includes post</t>
  </si>
  <si>
    <t>T37</t>
  </si>
  <si>
    <t>RFD_RCS | Replace sign (complete) - standard road sign, includes post</t>
  </si>
  <si>
    <t>RCBC600</t>
  </si>
  <si>
    <t>CUL_RBC&lt;600 | Replace RCBC, nominal span &lt;600mm.</t>
  </si>
  <si>
    <t>T38_Reshape table drain (1 side)</t>
  </si>
  <si>
    <t>T38</t>
  </si>
  <si>
    <t>RCBC900</t>
  </si>
  <si>
    <t>CUL_RBC&lt;900 | Replace RCBC, nominal span &lt;900mm.</t>
  </si>
  <si>
    <t>T40_Heavy formation grading incorporating 50mm of imported material</t>
  </si>
  <si>
    <t>T40</t>
  </si>
  <si>
    <t>RCBC1200</t>
  </si>
  <si>
    <t>CUL_RBC&lt;1200 | Replace RCBC, nominal span &lt;1200mm.</t>
  </si>
  <si>
    <t>RCP600</t>
  </si>
  <si>
    <t>CUL_RCP&lt;600 | Replace concrete pipe &lt;600mm dia.</t>
  </si>
  <si>
    <t>RCP900</t>
  </si>
  <si>
    <t>CUL_RCP&lt;900 | Replace concrete pipe &lt;900mm dia.</t>
  </si>
  <si>
    <t>RCP1200</t>
  </si>
  <si>
    <t>CUL_RCP&lt;1200 | Replace concrete pipe &lt;1200mm dia.</t>
  </si>
  <si>
    <t>RCPMORE</t>
  </si>
  <si>
    <t>CUL_RCP&gt;1200 | Replace concrete pipe &gt;1200mm dia.</t>
  </si>
  <si>
    <t>RHW375</t>
  </si>
  <si>
    <t>CUL_RHW&lt;375 | Replace head/end wall &lt;375mm pipe or RCBC</t>
  </si>
  <si>
    <t>RGRE</t>
  </si>
  <si>
    <t>RFD_RGET | Replace guardrail end treatment</t>
  </si>
  <si>
    <t>RFD_RG | Replace guardrail</t>
  </si>
  <si>
    <t>RGP</t>
  </si>
  <si>
    <t>RRS</t>
  </si>
  <si>
    <t>RFD_RRS | Repair road signage</t>
  </si>
  <si>
    <t>RSF</t>
  </si>
  <si>
    <t>RFD_RSF | Replace sign face only - standard road sign</t>
  </si>
  <si>
    <t>RCS</t>
  </si>
  <si>
    <t>RLM</t>
  </si>
  <si>
    <t>RFD_RLN | Reinstate line marking</t>
  </si>
  <si>
    <t>REPLACE GUIDE POSTS OR MARKERS</t>
  </si>
  <si>
    <t>TOTAL AMOUNT Ex GST</t>
  </si>
  <si>
    <t>TOTAL PAVEMENT MATERIAL</t>
  </si>
  <si>
    <t>SIGNED</t>
  </si>
  <si>
    <t>TITLE</t>
  </si>
  <si>
    <t>COMPANY</t>
  </si>
  <si>
    <t>DATE</t>
  </si>
  <si>
    <r>
      <rPr>
        <b/>
        <sz val="20"/>
        <color theme="1"/>
        <rFont val="Calibri"/>
        <family val="2"/>
        <scheme val="minor"/>
      </rPr>
      <t>Wompah Gate Road - Unsealed Road Repairs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Schedule K1 - CONTRACT PRICING SCHEDULE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Tenderers shall note that the quantities provided below are accurate reflections of the extent of work to be completed at each site.</t>
    </r>
  </si>
  <si>
    <t>46_6</t>
  </si>
  <si>
    <t>Wompah Gate Road</t>
  </si>
  <si>
    <t>46_7</t>
  </si>
  <si>
    <t>BULK EXCAVATE SURPLUS MATERIAL TO SPOIL</t>
  </si>
  <si>
    <t>46_2</t>
  </si>
  <si>
    <t>46_30</t>
  </si>
  <si>
    <t>46_34</t>
  </si>
  <si>
    <t>BFL</t>
  </si>
  <si>
    <t>HEAVY FORMATION GRADING</t>
  </si>
  <si>
    <t>46_3</t>
  </si>
  <si>
    <t>Heavy formation grading</t>
  </si>
  <si>
    <t>46_12</t>
  </si>
  <si>
    <t>46_15</t>
  </si>
  <si>
    <t>46_18</t>
  </si>
  <si>
    <t>46_20</t>
  </si>
  <si>
    <t>46_23</t>
  </si>
  <si>
    <t>46_31</t>
  </si>
  <si>
    <t>HEAVY FORMATION GRADING INCORPORATING 50mm OF IMPORTED MATERIAL</t>
  </si>
  <si>
    <t>46_8</t>
  </si>
  <si>
    <t>Heavy formation grading incorporating 50mm of imported material</t>
  </si>
  <si>
    <t>46_10</t>
  </si>
  <si>
    <t>46_13</t>
  </si>
  <si>
    <t>46_26</t>
  </si>
  <si>
    <t>m3</t>
  </si>
  <si>
    <t>MEDIUM FORMATION GRADING</t>
  </si>
  <si>
    <t>46_1</t>
  </si>
  <si>
    <t>Medium formation grading</t>
  </si>
  <si>
    <t>46_4</t>
  </si>
  <si>
    <t>46_5</t>
  </si>
  <si>
    <t>46_9</t>
  </si>
  <si>
    <t>46_11</t>
  </si>
  <si>
    <t>46_14</t>
  </si>
  <si>
    <t>46_16</t>
  </si>
  <si>
    <t>46_17</t>
  </si>
  <si>
    <t>46_19</t>
  </si>
  <si>
    <t>46_21</t>
  </si>
  <si>
    <t>46_22</t>
  </si>
  <si>
    <t>46_24</t>
  </si>
  <si>
    <t>46_25</t>
  </si>
  <si>
    <t>46_27</t>
  </si>
  <si>
    <t>46_28</t>
  </si>
  <si>
    <t>46_29</t>
  </si>
  <si>
    <t>46_32</t>
  </si>
  <si>
    <t>46_35</t>
  </si>
  <si>
    <t>46_36</t>
  </si>
  <si>
    <r>
      <rPr>
        <b/>
        <sz val="20"/>
        <color theme="1"/>
        <rFont val="Calibri"/>
        <family val="2"/>
        <scheme val="minor"/>
      </rPr>
      <t>Wompah Gate Road - Unsealed Road Repairs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CONTRACT WORKS SCHEDULE - CHAINAGE SORT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Tenderers shall note that the quantities provided below are accurate reflections of the extent of work to be completed at each site.</t>
    </r>
  </si>
  <si>
    <t>46_01</t>
  </si>
  <si>
    <t>46_02</t>
  </si>
  <si>
    <t>46_03</t>
  </si>
  <si>
    <t>46_04</t>
  </si>
  <si>
    <t>46_05</t>
  </si>
  <si>
    <t>46_06</t>
  </si>
  <si>
    <t>46_07</t>
  </si>
  <si>
    <t>46_08</t>
  </si>
  <si>
    <t>46_09</t>
  </si>
  <si>
    <t>48_89</t>
  </si>
  <si>
    <t>Tickalara Road</t>
  </si>
  <si>
    <t>48_73</t>
  </si>
  <si>
    <t>48_74</t>
  </si>
  <si>
    <t>48_119</t>
  </si>
  <si>
    <t>48_58</t>
  </si>
  <si>
    <t>48_59</t>
  </si>
  <si>
    <t>48_60</t>
  </si>
  <si>
    <t>48_61</t>
  </si>
  <si>
    <t>48_62</t>
  </si>
  <si>
    <t>48_63</t>
  </si>
  <si>
    <t>48_88</t>
  </si>
  <si>
    <t>48_104</t>
  </si>
  <si>
    <t>48_118</t>
  </si>
  <si>
    <t>48_108</t>
  </si>
  <si>
    <t>48_112</t>
  </si>
  <si>
    <t>48_114</t>
  </si>
  <si>
    <t>48_84</t>
  </si>
  <si>
    <t>CMD</t>
  </si>
  <si>
    <t>48_1</t>
  </si>
  <si>
    <t>48_2</t>
  </si>
  <si>
    <t>48_3</t>
  </si>
  <si>
    <t>48_4</t>
  </si>
  <si>
    <t>48_5</t>
  </si>
  <si>
    <t>48_6</t>
  </si>
  <si>
    <t>48_7</t>
  </si>
  <si>
    <t>48_8</t>
  </si>
  <si>
    <t>48_9</t>
  </si>
  <si>
    <t>48_10</t>
  </si>
  <si>
    <t>48_11</t>
  </si>
  <si>
    <t>48_12</t>
  </si>
  <si>
    <t>48_13</t>
  </si>
  <si>
    <t>48_14</t>
  </si>
  <si>
    <t>48_15</t>
  </si>
  <si>
    <t>48_16</t>
  </si>
  <si>
    <t>48_17</t>
  </si>
  <si>
    <t>48_18</t>
  </si>
  <si>
    <t>48_19</t>
  </si>
  <si>
    <t>48_20</t>
  </si>
  <si>
    <t>48_21</t>
  </si>
  <si>
    <t>48_22</t>
  </si>
  <si>
    <t>48_23</t>
  </si>
  <si>
    <t>48_24</t>
  </si>
  <si>
    <t>48_25</t>
  </si>
  <si>
    <t>48_26</t>
  </si>
  <si>
    <t>48_27</t>
  </si>
  <si>
    <t>48_28</t>
  </si>
  <si>
    <t>48_29</t>
  </si>
  <si>
    <t>48_30</t>
  </si>
  <si>
    <t>48_31</t>
  </si>
  <si>
    <t>48_32</t>
  </si>
  <si>
    <t>48_33</t>
  </si>
  <si>
    <t>48_34</t>
  </si>
  <si>
    <t>48_35</t>
  </si>
  <si>
    <t>48_36</t>
  </si>
  <si>
    <t>48_37</t>
  </si>
  <si>
    <t>48_38</t>
  </si>
  <si>
    <t>48_39</t>
  </si>
  <si>
    <t>48_40</t>
  </si>
  <si>
    <t>48_41</t>
  </si>
  <si>
    <t>48_42</t>
  </si>
  <si>
    <t>48_43</t>
  </si>
  <si>
    <t>48_44</t>
  </si>
  <si>
    <t>48_45</t>
  </si>
  <si>
    <t>48_46</t>
  </si>
  <si>
    <t>48_47</t>
  </si>
  <si>
    <t>48_48</t>
  </si>
  <si>
    <t>48_49</t>
  </si>
  <si>
    <t>48_50</t>
  </si>
  <si>
    <t>48_51</t>
  </si>
  <si>
    <t>48_52</t>
  </si>
  <si>
    <t>48_56</t>
  </si>
  <si>
    <t>48_57</t>
  </si>
  <si>
    <t>48_64</t>
  </si>
  <si>
    <t>48_65</t>
  </si>
  <si>
    <t>48_66</t>
  </si>
  <si>
    <t>48_67</t>
  </si>
  <si>
    <t>48_68</t>
  </si>
  <si>
    <t>48_80</t>
  </si>
  <si>
    <t>48_81</t>
  </si>
  <si>
    <t>48_82</t>
  </si>
  <si>
    <t>48_85</t>
  </si>
  <si>
    <t>48_86</t>
  </si>
  <si>
    <t>48_90</t>
  </si>
  <si>
    <t>48_91</t>
  </si>
  <si>
    <t>48_92</t>
  </si>
  <si>
    <t>48_93</t>
  </si>
  <si>
    <t>48_94</t>
  </si>
  <si>
    <t>48_95</t>
  </si>
  <si>
    <t>48_96</t>
  </si>
  <si>
    <t>48_97</t>
  </si>
  <si>
    <t>48_98</t>
  </si>
  <si>
    <t>48_99</t>
  </si>
  <si>
    <t>48_100</t>
  </si>
  <si>
    <t>48_101</t>
  </si>
  <si>
    <t>48_102</t>
  </si>
  <si>
    <t>48_105</t>
  </si>
  <si>
    <t>48_111</t>
  </si>
  <si>
    <t>48_116</t>
  </si>
  <si>
    <t>48_117</t>
  </si>
  <si>
    <t>48_53</t>
  </si>
  <si>
    <t>48_54</t>
  </si>
  <si>
    <t>48_55</t>
  </si>
  <si>
    <t>48_69</t>
  </si>
  <si>
    <t>48_70</t>
  </si>
  <si>
    <t>48_76</t>
  </si>
  <si>
    <t>48_79</t>
  </si>
  <si>
    <t>48_83</t>
  </si>
  <si>
    <t>48_87</t>
  </si>
  <si>
    <t>48_109</t>
  </si>
  <si>
    <t>48_115</t>
  </si>
  <si>
    <t>48_77</t>
  </si>
  <si>
    <t>each</t>
  </si>
  <si>
    <r>
      <rPr>
        <b/>
        <sz val="20"/>
        <color theme="1"/>
        <rFont val="Calibri"/>
        <family val="2"/>
        <scheme val="minor"/>
      </rPr>
      <t>Tickalara Road - Unsealed Road Repairs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CONTRACT WORKS SCHEDULE - CHAINAGE SORT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Tenderers shall note that the quantities provided below are accurate reflections of the extent of work to be completed at each site.</t>
    </r>
  </si>
  <si>
    <t>Pit 18 Chainage 158.9</t>
  </si>
  <si>
    <t>ITEM</t>
  </si>
  <si>
    <t>DESCRIPTION OF WORKS</t>
  </si>
  <si>
    <t>TOTAL (excluding GST)</t>
  </si>
  <si>
    <t>GST Amount (10%)</t>
  </si>
  <si>
    <t>TOTAL (including GST)</t>
  </si>
  <si>
    <t>SCHEDULE OF RATES - TICKALARA ROAD  (Please Complete Separate Tab)</t>
  </si>
  <si>
    <t>SCHEDULE OF RATES - WOMPAH GATE ROAD  (Please Complete Separate Tab)</t>
  </si>
  <si>
    <t>Wompah Gate Road - Unsealed Road Repairs
Tickalara Road - Unsealed Road Repairs
Schedule K1 - CONTRACT PRICING SCHEDULE
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</si>
</sst>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"/>
    <numFmt numFmtId="165" formatCode="_(&quot;$&quot;* #,##0.00_);_(&quot;$&quot;* \(#,##0.00\);_(&quot;$&quot;* &quot;-&quot;??_);_(@_)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1"/>
      <color rgb="FF242424"/>
      <name val="Aptos Narrow"/>
      <family val="2"/>
    </font>
    <font>
      <b/>
      <sz val="11"/>
      <color rgb="FF242424"/>
      <name val="Aptos Narrow"/>
      <family val="2"/>
    </font>
    <font>
      <sz val="11"/>
      <color theme="1"/>
      <name val="Aptos Narrow"/>
      <family val="2"/>
    </font>
    <font>
      <sz val="10"/>
      <name val="MS Sans Serif"/>
    </font>
    <font>
      <sz val="10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FA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3E4"/>
        <bgColor indexed="64"/>
      </patternFill>
    </fill>
    <fill>
      <patternFill patternType="solid">
        <fgColor rgb="FF1A428A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13" fillId="0" borderId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</cellStyleXfs>
  <cellXfs count="2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1" fillId="3" borderId="23" xfId="0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2" fontId="0" fillId="3" borderId="2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left" vertical="center"/>
    </xf>
    <xf numFmtId="0" fontId="1" fillId="8" borderId="0" xfId="0" applyFont="1" applyFill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2" fontId="0" fillId="8" borderId="42" xfId="0" applyNumberForma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164" fontId="0" fillId="8" borderId="15" xfId="0" applyNumberFormat="1" applyFill="1" applyBorder="1" applyAlignment="1">
      <alignment horizontal="center" vertical="center"/>
    </xf>
    <xf numFmtId="2" fontId="0" fillId="8" borderId="16" xfId="0" applyNumberFormat="1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4" fontId="0" fillId="2" borderId="29" xfId="1" applyFont="1" applyFill="1" applyBorder="1" applyAlignment="1">
      <alignment vertical="center"/>
    </xf>
    <xf numFmtId="164" fontId="0" fillId="0" borderId="32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3" xfId="0" applyBorder="1" applyAlignment="1">
      <alignment vertical="center"/>
    </xf>
    <xf numFmtId="44" fontId="0" fillId="5" borderId="6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>
      <alignment vertical="center"/>
    </xf>
    <xf numFmtId="164" fontId="0" fillId="0" borderId="33" xfId="0" applyNumberFormat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1" fillId="6" borderId="36" xfId="0" applyFont="1" applyFill="1" applyBorder="1" applyAlignment="1">
      <alignment vertical="center"/>
    </xf>
    <xf numFmtId="0" fontId="0" fillId="6" borderId="36" xfId="0" applyFill="1" applyBorder="1" applyAlignment="1">
      <alignment vertical="center"/>
    </xf>
    <xf numFmtId="1" fontId="1" fillId="6" borderId="36" xfId="0" applyNumberFormat="1" applyFont="1" applyFill="1" applyBorder="1" applyAlignment="1">
      <alignment horizontal="center" vertical="center"/>
    </xf>
    <xf numFmtId="44" fontId="0" fillId="6" borderId="36" xfId="1" applyFont="1" applyFill="1" applyBorder="1" applyAlignment="1" applyProtection="1">
      <alignment vertical="center"/>
      <protection locked="0"/>
    </xf>
    <xf numFmtId="44" fontId="1" fillId="6" borderId="36" xfId="1" applyFont="1" applyFill="1" applyBorder="1" applyAlignment="1">
      <alignment vertical="center"/>
    </xf>
    <xf numFmtId="1" fontId="0" fillId="3" borderId="23" xfId="0" applyNumberFormat="1" applyFill="1" applyBorder="1" applyAlignment="1">
      <alignment horizontal="center" vertical="center"/>
    </xf>
    <xf numFmtId="44" fontId="0" fillId="3" borderId="23" xfId="1" applyFont="1" applyFill="1" applyBorder="1" applyAlignment="1" applyProtection="1">
      <alignment vertical="center"/>
      <protection locked="0"/>
    </xf>
    <xf numFmtId="44" fontId="0" fillId="3" borderId="23" xfId="1" applyFont="1" applyFill="1" applyBorder="1" applyAlignment="1">
      <alignment vertical="center"/>
    </xf>
    <xf numFmtId="164" fontId="0" fillId="3" borderId="24" xfId="0" applyNumberFormat="1" applyFill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44" fontId="1" fillId="6" borderId="36" xfId="1" applyFont="1" applyFill="1" applyBorder="1" applyAlignment="1" applyProtection="1">
      <alignment vertical="center"/>
      <protection locked="0"/>
    </xf>
    <xf numFmtId="0" fontId="0" fillId="3" borderId="34" xfId="0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44" fontId="0" fillId="3" borderId="9" xfId="1" applyFont="1" applyFill="1" applyBorder="1" applyAlignment="1" applyProtection="1">
      <alignment vertical="center"/>
      <protection locked="0"/>
    </xf>
    <xf numFmtId="44" fontId="0" fillId="3" borderId="9" xfId="1" applyFont="1" applyFill="1" applyBorder="1" applyAlignment="1">
      <alignment vertical="center"/>
    </xf>
    <xf numFmtId="164" fontId="0" fillId="3" borderId="18" xfId="0" applyNumberForma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44" fontId="0" fillId="5" borderId="3" xfId="1" applyFont="1" applyFill="1" applyBorder="1" applyAlignment="1" applyProtection="1">
      <alignment vertical="center"/>
      <protection locked="0"/>
    </xf>
    <xf numFmtId="164" fontId="0" fillId="0" borderId="35" xfId="0" applyNumberFormat="1" applyBorder="1" applyAlignment="1">
      <alignment horizontal="center" vertical="center"/>
    </xf>
    <xf numFmtId="44" fontId="1" fillId="2" borderId="29" xfId="1" applyFont="1" applyFill="1" applyBorder="1" applyAlignment="1">
      <alignment vertical="center"/>
    </xf>
    <xf numFmtId="164" fontId="1" fillId="6" borderId="16" xfId="0" applyNumberFormat="1" applyFont="1" applyFill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4" fontId="1" fillId="2" borderId="29" xfId="0" applyNumberFormat="1" applyFont="1" applyFill="1" applyBorder="1" applyAlignment="1">
      <alignment vertical="center"/>
    </xf>
    <xf numFmtId="0" fontId="0" fillId="6" borderId="37" xfId="0" applyFill="1" applyBorder="1" applyAlignment="1">
      <alignment horizontal="center" vertical="center"/>
    </xf>
    <xf numFmtId="0" fontId="1" fillId="6" borderId="38" xfId="0" applyFont="1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0" fontId="0" fillId="6" borderId="38" xfId="0" applyFill="1" applyBorder="1" applyAlignment="1">
      <alignment horizontal="center" vertical="center"/>
    </xf>
    <xf numFmtId="44" fontId="1" fillId="6" borderId="38" xfId="0" applyNumberFormat="1" applyFont="1" applyFill="1" applyBorder="1" applyAlignment="1">
      <alignment vertical="center"/>
    </xf>
    <xf numFmtId="164" fontId="1" fillId="6" borderId="39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7" borderId="41" xfId="0" applyFill="1" applyBorder="1" applyAlignment="1">
      <alignment vertical="center"/>
    </xf>
    <xf numFmtId="0" fontId="0" fillId="7" borderId="15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1" xfId="0" applyFill="1" applyBorder="1" applyAlignment="1">
      <alignment horizontal="right" vertical="center"/>
    </xf>
    <xf numFmtId="0" fontId="0" fillId="8" borderId="11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0" fillId="8" borderId="12" xfId="0" applyFill="1" applyBorder="1" applyAlignment="1">
      <alignment horizontal="center" vertical="center"/>
    </xf>
    <xf numFmtId="0" fontId="0" fillId="8" borderId="12" xfId="0" applyFill="1" applyBorder="1" applyAlignment="1">
      <alignment horizontal="right" vertical="center"/>
    </xf>
    <xf numFmtId="0" fontId="0" fillId="8" borderId="31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right" vertical="center"/>
    </xf>
    <xf numFmtId="0" fontId="1" fillId="8" borderId="9" xfId="0" applyFont="1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8" borderId="15" xfId="0" applyFill="1" applyBorder="1" applyAlignment="1">
      <alignment horizontal="center" vertical="center"/>
    </xf>
    <xf numFmtId="0" fontId="0" fillId="8" borderId="15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0" fillId="6" borderId="37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0" fontId="0" fillId="6" borderId="43" xfId="0" applyFill="1" applyBorder="1" applyAlignment="1">
      <alignment vertical="center"/>
    </xf>
    <xf numFmtId="164" fontId="1" fillId="6" borderId="44" xfId="0" applyNumberFormat="1" applyFont="1" applyFill="1" applyBorder="1" applyAlignment="1">
      <alignment horizontal="center" vertical="center"/>
    </xf>
    <xf numFmtId="44" fontId="1" fillId="6" borderId="44" xfId="1" applyFont="1" applyFill="1" applyBorder="1" applyAlignment="1">
      <alignment vertical="center"/>
    </xf>
    <xf numFmtId="0" fontId="10" fillId="0" borderId="0" xfId="0" applyFont="1"/>
    <xf numFmtId="0" fontId="0" fillId="6" borderId="46" xfId="0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/>
    </xf>
    <xf numFmtId="44" fontId="1" fillId="6" borderId="47" xfId="1" applyFont="1" applyFill="1" applyBorder="1" applyAlignment="1">
      <alignment vertical="center"/>
    </xf>
    <xf numFmtId="44" fontId="0" fillId="2" borderId="42" xfId="1" applyFont="1" applyFill="1" applyBorder="1" applyAlignment="1">
      <alignment vertical="center"/>
    </xf>
    <xf numFmtId="0" fontId="0" fillId="3" borderId="48" xfId="0" applyFill="1" applyBorder="1" applyAlignment="1">
      <alignment horizontal="center" vertical="center"/>
    </xf>
    <xf numFmtId="0" fontId="10" fillId="0" borderId="49" xfId="0" applyFont="1" applyBorder="1"/>
    <xf numFmtId="0" fontId="0" fillId="0" borderId="50" xfId="0" applyBorder="1" applyAlignment="1">
      <alignment horizontal="center" vertical="center"/>
    </xf>
    <xf numFmtId="0" fontId="8" fillId="7" borderId="51" xfId="0" applyFont="1" applyFill="1" applyBorder="1" applyAlignment="1">
      <alignment vertical="center"/>
    </xf>
    <xf numFmtId="2" fontId="0" fillId="7" borderId="52" xfId="0" applyNumberFormat="1" applyFill="1" applyBorder="1" applyAlignment="1">
      <alignment horizontal="center" vertical="center"/>
    </xf>
    <xf numFmtId="44" fontId="8" fillId="2" borderId="14" xfId="0" applyNumberFormat="1" applyFont="1" applyFill="1" applyBorder="1" applyAlignment="1">
      <alignment horizontal="right" vertical="center"/>
    </xf>
    <xf numFmtId="44" fontId="8" fillId="7" borderId="53" xfId="1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32" xfId="0" applyFont="1" applyBorder="1"/>
    <xf numFmtId="0" fontId="10" fillId="0" borderId="33" xfId="0" applyFont="1" applyBorder="1"/>
    <xf numFmtId="0" fontId="1" fillId="0" borderId="28" xfId="0" applyFont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3" borderId="23" xfId="0" applyFont="1" applyFill="1" applyBorder="1" applyAlignment="1">
      <alignment horizontal="left" vertical="center"/>
    </xf>
    <xf numFmtId="164" fontId="8" fillId="7" borderId="53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44" fontId="1" fillId="6" borderId="44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4" fillId="5" borderId="9" xfId="5" applyFont="1" applyFill="1" applyBorder="1" applyAlignment="1" applyProtection="1">
      <alignment wrapText="1"/>
      <protection locked="0"/>
    </xf>
    <xf numFmtId="164" fontId="14" fillId="8" borderId="14" xfId="2" applyNumberFormat="1" applyFont="1" applyFill="1" applyBorder="1" applyAlignment="1">
      <alignment vertical="top" wrapText="1"/>
    </xf>
    <xf numFmtId="164" fontId="14" fillId="8" borderId="15" xfId="2" applyNumberFormat="1" applyFont="1" applyFill="1" applyBorder="1" applyAlignment="1">
      <alignment vertical="top" wrapText="1"/>
    </xf>
    <xf numFmtId="0" fontId="18" fillId="8" borderId="15" xfId="5" applyFont="1" applyFill="1" applyBorder="1" applyAlignment="1">
      <alignment wrapText="1"/>
    </xf>
    <xf numFmtId="166" fontId="14" fillId="8" borderId="16" xfId="3" applyNumberFormat="1" applyFont="1" applyFill="1" applyBorder="1" applyAlignment="1" applyProtection="1">
      <alignment horizontal="right" vertical="top" wrapText="1" indent="1"/>
    </xf>
    <xf numFmtId="0" fontId="14" fillId="0" borderId="0" xfId="5" applyFont="1" applyAlignment="1">
      <alignment wrapText="1"/>
    </xf>
    <xf numFmtId="164" fontId="14" fillId="0" borderId="0" xfId="2" applyNumberFormat="1" applyFont="1" applyAlignment="1">
      <alignment vertical="top" wrapText="1"/>
    </xf>
    <xf numFmtId="0" fontId="14" fillId="0" borderId="0" xfId="2" applyFont="1" applyAlignment="1">
      <alignment vertical="top" wrapText="1"/>
    </xf>
    <xf numFmtId="166" fontId="14" fillId="0" borderId="0" xfId="3" applyNumberFormat="1" applyFont="1" applyAlignment="1" applyProtection="1">
      <alignment vertical="top" wrapText="1"/>
    </xf>
    <xf numFmtId="166" fontId="14" fillId="8" borderId="42" xfId="3" applyNumberFormat="1" applyFont="1" applyFill="1" applyBorder="1" applyAlignment="1" applyProtection="1">
      <alignment horizontal="right" wrapText="1" indent="1"/>
    </xf>
    <xf numFmtId="164" fontId="14" fillId="8" borderId="31" xfId="5" applyNumberFormat="1" applyFont="1" applyFill="1" applyBorder="1" applyAlignment="1">
      <alignment wrapText="1"/>
    </xf>
    <xf numFmtId="0" fontId="18" fillId="8" borderId="9" xfId="5" applyFont="1" applyFill="1" applyBorder="1" applyAlignment="1">
      <alignment wrapText="1"/>
    </xf>
    <xf numFmtId="0" fontId="18" fillId="8" borderId="0" xfId="5" applyFont="1" applyFill="1" applyAlignment="1">
      <alignment wrapText="1"/>
    </xf>
    <xf numFmtId="0" fontId="14" fillId="0" borderId="0" xfId="2" applyFont="1" applyAlignment="1">
      <alignment vertical="center" wrapText="1"/>
    </xf>
    <xf numFmtId="0" fontId="18" fillId="0" borderId="0" xfId="2" applyFont="1" applyAlignment="1">
      <alignment vertical="center" wrapText="1"/>
    </xf>
    <xf numFmtId="0" fontId="18" fillId="0" borderId="28" xfId="2" applyFont="1" applyBorder="1" applyAlignment="1">
      <alignment horizontal="center" vertical="center" wrapText="1"/>
    </xf>
    <xf numFmtId="166" fontId="18" fillId="0" borderId="61" xfId="4" applyNumberFormat="1" applyFont="1" applyFill="1" applyBorder="1" applyAlignment="1" applyProtection="1">
      <alignment horizontal="center" vertical="center" wrapText="1"/>
    </xf>
    <xf numFmtId="0" fontId="19" fillId="9" borderId="21" xfId="2" applyFont="1" applyFill="1" applyBorder="1" applyAlignment="1">
      <alignment horizontal="left" vertical="center" wrapText="1" indent="1"/>
    </xf>
    <xf numFmtId="44" fontId="19" fillId="9" borderId="63" xfId="1" applyFont="1" applyFill="1" applyBorder="1" applyAlignment="1" applyProtection="1">
      <alignment horizontal="right" vertical="center" wrapText="1" indent="1"/>
    </xf>
    <xf numFmtId="0" fontId="19" fillId="10" borderId="7" xfId="2" applyFont="1" applyFill="1" applyBorder="1" applyAlignment="1">
      <alignment horizontal="left" vertical="center" wrapText="1" indent="1"/>
    </xf>
    <xf numFmtId="44" fontId="19" fillId="10" borderId="33" xfId="1" applyFont="1" applyFill="1" applyBorder="1" applyAlignment="1" applyProtection="1">
      <alignment horizontal="right" vertical="center" wrapText="1" indent="1"/>
    </xf>
    <xf numFmtId="2" fontId="14" fillId="8" borderId="11" xfId="2" applyNumberFormat="1" applyFont="1" applyFill="1" applyBorder="1" applyAlignment="1">
      <alignment horizontal="center" vertical="top" wrapText="1"/>
    </xf>
    <xf numFmtId="2" fontId="14" fillId="8" borderId="12" xfId="2" applyNumberFormat="1" applyFont="1" applyFill="1" applyBorder="1" applyAlignment="1">
      <alignment horizontal="center" vertical="top" wrapText="1"/>
    </xf>
    <xf numFmtId="0" fontId="18" fillId="8" borderId="42" xfId="2" applyFont="1" applyFill="1" applyBorder="1" applyAlignment="1">
      <alignment horizontal="right" vertical="center" indent="1"/>
    </xf>
    <xf numFmtId="44" fontId="18" fillId="4" borderId="13" xfId="1" applyFont="1" applyFill="1" applyBorder="1" applyAlignment="1" applyProtection="1">
      <alignment horizontal="right" vertical="center" wrapText="1" indent="1"/>
    </xf>
    <xf numFmtId="2" fontId="14" fillId="8" borderId="31" xfId="2" applyNumberFormat="1" applyFont="1" applyFill="1" applyBorder="1" applyAlignment="1">
      <alignment horizontal="center" vertical="top" wrapText="1"/>
    </xf>
    <xf numFmtId="2" fontId="14" fillId="8" borderId="0" xfId="2" applyNumberFormat="1" applyFont="1" applyFill="1" applyAlignment="1">
      <alignment horizontal="center" vertical="top" wrapText="1"/>
    </xf>
    <xf numFmtId="44" fontId="18" fillId="4" borderId="60" xfId="1" applyFont="1" applyFill="1" applyBorder="1" applyAlignment="1" applyProtection="1">
      <alignment horizontal="right" vertical="center" wrapText="1" indent="1"/>
    </xf>
    <xf numFmtId="164" fontId="18" fillId="8" borderId="40" xfId="2" applyNumberFormat="1" applyFont="1" applyFill="1" applyBorder="1" applyAlignment="1">
      <alignment horizontal="center" vertical="top" wrapText="1"/>
    </xf>
    <xf numFmtId="164" fontId="18" fillId="8" borderId="41" xfId="2" applyNumberFormat="1" applyFont="1" applyFill="1" applyBorder="1" applyAlignment="1">
      <alignment horizontal="center" vertical="top" wrapText="1"/>
    </xf>
    <xf numFmtId="0" fontId="18" fillId="8" borderId="41" xfId="2" applyFont="1" applyFill="1" applyBorder="1" applyAlignment="1">
      <alignment horizontal="right" vertical="center" wrapText="1" indent="2"/>
    </xf>
    <xf numFmtId="44" fontId="18" fillId="4" borderId="66" xfId="1" applyFont="1" applyFill="1" applyBorder="1" applyAlignment="1" applyProtection="1">
      <alignment horizontal="right" vertical="center" wrapText="1" indent="1"/>
    </xf>
    <xf numFmtId="164" fontId="18" fillId="8" borderId="31" xfId="2" applyNumberFormat="1" applyFont="1" applyFill="1" applyBorder="1" applyAlignment="1">
      <alignment horizontal="center" vertical="top" wrapText="1"/>
    </xf>
    <xf numFmtId="164" fontId="18" fillId="8" borderId="0" xfId="2" applyNumberFormat="1" applyFont="1" applyFill="1" applyAlignment="1">
      <alignment horizontal="center" vertical="top" wrapText="1"/>
    </xf>
    <xf numFmtId="0" fontId="18" fillId="8" borderId="0" xfId="2" applyFont="1" applyFill="1" applyAlignment="1">
      <alignment horizontal="right" vertical="center" wrapText="1" indent="2"/>
    </xf>
    <xf numFmtId="166" fontId="18" fillId="0" borderId="42" xfId="4" applyNumberFormat="1" applyFont="1" applyFill="1" applyBorder="1" applyAlignment="1" applyProtection="1">
      <alignment horizontal="right" vertical="center" wrapText="1" indent="1"/>
    </xf>
    <xf numFmtId="164" fontId="19" fillId="9" borderId="30" xfId="2" applyNumberFormat="1" applyFont="1" applyFill="1" applyBorder="1" applyAlignment="1">
      <alignment horizontal="center" vertical="center" wrapText="1"/>
    </xf>
    <xf numFmtId="164" fontId="19" fillId="9" borderId="65" xfId="2" applyNumberFormat="1" applyFont="1" applyFill="1" applyBorder="1" applyAlignment="1">
      <alignment horizontal="center" vertical="center" wrapText="1"/>
    </xf>
    <xf numFmtId="164" fontId="19" fillId="10" borderId="31" xfId="2" applyNumberFormat="1" applyFont="1" applyFill="1" applyBorder="1" applyAlignment="1">
      <alignment horizontal="center" vertical="center" wrapText="1"/>
    </xf>
    <xf numFmtId="164" fontId="19" fillId="10" borderId="64" xfId="2" applyNumberFormat="1" applyFont="1" applyFill="1" applyBorder="1" applyAlignment="1">
      <alignment horizontal="center" vertical="center" wrapText="1"/>
    </xf>
    <xf numFmtId="164" fontId="16" fillId="0" borderId="11" xfId="2" applyNumberFormat="1" applyFont="1" applyBorder="1" applyAlignment="1">
      <alignment horizontal="center" vertical="center" wrapText="1"/>
    </xf>
    <xf numFmtId="164" fontId="16" fillId="0" borderId="12" xfId="2" applyNumberFormat="1" applyFont="1" applyBorder="1" applyAlignment="1">
      <alignment horizontal="center" vertical="center" wrapText="1"/>
    </xf>
    <xf numFmtId="164" fontId="16" fillId="0" borderId="13" xfId="2" applyNumberFormat="1" applyFont="1" applyBorder="1" applyAlignment="1">
      <alignment horizontal="center" vertical="center" wrapText="1"/>
    </xf>
    <xf numFmtId="164" fontId="17" fillId="0" borderId="14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16" xfId="2" applyNumberFormat="1" applyFont="1" applyBorder="1" applyAlignment="1">
      <alignment horizontal="center" vertical="center" wrapText="1"/>
    </xf>
    <xf numFmtId="164" fontId="18" fillId="0" borderId="40" xfId="2" applyNumberFormat="1" applyFont="1" applyBorder="1" applyAlignment="1">
      <alignment horizontal="center" vertical="center" wrapText="1"/>
    </xf>
    <xf numFmtId="164" fontId="18" fillId="0" borderId="62" xfId="2" applyNumberFormat="1" applyFont="1" applyBorder="1" applyAlignment="1">
      <alignment horizontal="center" vertical="center" wrapText="1"/>
    </xf>
    <xf numFmtId="0" fontId="0" fillId="5" borderId="0" xfId="0" applyFill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6">
    <cellStyle name="Currency" xfId="1" builtinId="4"/>
    <cellStyle name="Currency_003351" xfId="3" xr:uid="{AC4CBA91-90C9-49D3-BCAA-FAE3D354FE66}"/>
    <cellStyle name="Currency_Book2_1" xfId="4" xr:uid="{7F7186EA-70D8-4AB6-A398-6167AF497546}"/>
    <cellStyle name="Normal" xfId="0" builtinId="0"/>
    <cellStyle name="Normal_fees" xfId="2" xr:uid="{3B79718F-EE14-4E07-84B0-F8F694DAD39C}"/>
    <cellStyle name="Normal_schedule" xfId="5" xr:uid="{A4DBCF4E-38A6-41C9-B2D5-D6EC2117817B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00"/>
      <color rgb="FF1A428A"/>
      <color rgb="FF00B3E4"/>
      <color rgb="FFFFFF99"/>
      <color rgb="FFFF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47625</xdr:rowOff>
    </xdr:from>
    <xdr:to>
      <xdr:col>4</xdr:col>
      <xdr:colOff>999643</xdr:colOff>
      <xdr:row>2</xdr:row>
      <xdr:rowOff>1089478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B08614-ADE1-40B8-A552-D5E4CFB45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219075"/>
          <a:ext cx="894868" cy="1546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750094</xdr:colOff>
      <xdr:row>1</xdr:row>
      <xdr:rowOff>47625</xdr:rowOff>
    </xdr:from>
    <xdr:to>
      <xdr:col>17</xdr:col>
      <xdr:colOff>799619</xdr:colOff>
      <xdr:row>2</xdr:row>
      <xdr:rowOff>1094240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4689A9-9375-4726-8A22-75C8D7BEC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95157" y="250031"/>
          <a:ext cx="894868" cy="1546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771525</xdr:colOff>
      <xdr:row>1</xdr:row>
      <xdr:rowOff>38100</xdr:rowOff>
    </xdr:from>
    <xdr:to>
      <xdr:col>11</xdr:col>
      <xdr:colOff>818668</xdr:colOff>
      <xdr:row>2</xdr:row>
      <xdr:rowOff>1079953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C05850-8D01-4FD9-A9F4-B8A5117E1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1625" y="238125"/>
          <a:ext cx="894868" cy="15466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750094</xdr:colOff>
      <xdr:row>1</xdr:row>
      <xdr:rowOff>47625</xdr:rowOff>
    </xdr:from>
    <xdr:to>
      <xdr:col>17</xdr:col>
      <xdr:colOff>799619</xdr:colOff>
      <xdr:row>2</xdr:row>
      <xdr:rowOff>1094240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73D69B-7011-406A-AF94-1526774ED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61907" y="250031"/>
          <a:ext cx="894868" cy="15466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762000</xdr:colOff>
      <xdr:row>1</xdr:row>
      <xdr:rowOff>38100</xdr:rowOff>
    </xdr:from>
    <xdr:to>
      <xdr:col>11</xdr:col>
      <xdr:colOff>809143</xdr:colOff>
      <xdr:row>2</xdr:row>
      <xdr:rowOff>1079953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93CE6F-F1C9-417C-A07E-AE233BA4D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238125"/>
          <a:ext cx="894868" cy="1546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BF8B-F33F-487D-9A09-EB88C7087773}">
  <sheetPr>
    <tabColor rgb="FFFFCC00"/>
  </sheetPr>
  <dimension ref="B1:E18"/>
  <sheetViews>
    <sheetView tabSelected="1" workbookViewId="0">
      <selection activeCell="D11" sqref="D11"/>
    </sheetView>
  </sheetViews>
  <sheetFormatPr defaultRowHeight="12.75" x14ac:dyDescent="0.25"/>
  <cols>
    <col min="1" max="1" width="3.140625" style="149" customWidth="1"/>
    <col min="2" max="2" width="4.7109375" style="148" customWidth="1"/>
    <col min="3" max="3" width="10.7109375" style="148" customWidth="1"/>
    <col min="4" max="4" width="75.7109375" style="149" customWidth="1"/>
    <col min="5" max="5" width="15.7109375" style="150" customWidth="1"/>
    <col min="6" max="6" width="9.140625" style="149"/>
    <col min="7" max="7" width="62.28515625" style="149" customWidth="1"/>
    <col min="8" max="254" width="9.140625" style="149"/>
    <col min="255" max="255" width="3.140625" style="149" customWidth="1"/>
    <col min="256" max="256" width="9.28515625" style="149" bestFit="1" customWidth="1"/>
    <col min="257" max="257" width="75.7109375" style="149" customWidth="1"/>
    <col min="258" max="258" width="11.140625" style="149" customWidth="1"/>
    <col min="259" max="259" width="10.7109375" style="149" customWidth="1"/>
    <col min="260" max="260" width="12.7109375" style="149" customWidth="1"/>
    <col min="261" max="261" width="15.7109375" style="149" customWidth="1"/>
    <col min="262" max="262" width="9.140625" style="149"/>
    <col min="263" max="263" width="62.28515625" style="149" customWidth="1"/>
    <col min="264" max="510" width="9.140625" style="149"/>
    <col min="511" max="511" width="3.140625" style="149" customWidth="1"/>
    <col min="512" max="512" width="9.28515625" style="149" bestFit="1" customWidth="1"/>
    <col min="513" max="513" width="75.7109375" style="149" customWidth="1"/>
    <col min="514" max="514" width="11.140625" style="149" customWidth="1"/>
    <col min="515" max="515" width="10.7109375" style="149" customWidth="1"/>
    <col min="516" max="516" width="12.7109375" style="149" customWidth="1"/>
    <col min="517" max="517" width="15.7109375" style="149" customWidth="1"/>
    <col min="518" max="518" width="9.140625" style="149"/>
    <col min="519" max="519" width="62.28515625" style="149" customWidth="1"/>
    <col min="520" max="766" width="9.140625" style="149"/>
    <col min="767" max="767" width="3.140625" style="149" customWidth="1"/>
    <col min="768" max="768" width="9.28515625" style="149" bestFit="1" customWidth="1"/>
    <col min="769" max="769" width="75.7109375" style="149" customWidth="1"/>
    <col min="770" max="770" width="11.140625" style="149" customWidth="1"/>
    <col min="771" max="771" width="10.7109375" style="149" customWidth="1"/>
    <col min="772" max="772" width="12.7109375" style="149" customWidth="1"/>
    <col min="773" max="773" width="15.7109375" style="149" customWidth="1"/>
    <col min="774" max="774" width="9.140625" style="149"/>
    <col min="775" max="775" width="62.28515625" style="149" customWidth="1"/>
    <col min="776" max="1022" width="9.140625" style="149"/>
    <col min="1023" max="1023" width="3.140625" style="149" customWidth="1"/>
    <col min="1024" max="1024" width="9.28515625" style="149" bestFit="1" customWidth="1"/>
    <col min="1025" max="1025" width="75.7109375" style="149" customWidth="1"/>
    <col min="1026" max="1026" width="11.140625" style="149" customWidth="1"/>
    <col min="1027" max="1027" width="10.7109375" style="149" customWidth="1"/>
    <col min="1028" max="1028" width="12.7109375" style="149" customWidth="1"/>
    <col min="1029" max="1029" width="15.7109375" style="149" customWidth="1"/>
    <col min="1030" max="1030" width="9.140625" style="149"/>
    <col min="1031" max="1031" width="62.28515625" style="149" customWidth="1"/>
    <col min="1032" max="1278" width="9.140625" style="149"/>
    <col min="1279" max="1279" width="3.140625" style="149" customWidth="1"/>
    <col min="1280" max="1280" width="9.28515625" style="149" bestFit="1" customWidth="1"/>
    <col min="1281" max="1281" width="75.7109375" style="149" customWidth="1"/>
    <col min="1282" max="1282" width="11.140625" style="149" customWidth="1"/>
    <col min="1283" max="1283" width="10.7109375" style="149" customWidth="1"/>
    <col min="1284" max="1284" width="12.7109375" style="149" customWidth="1"/>
    <col min="1285" max="1285" width="15.7109375" style="149" customWidth="1"/>
    <col min="1286" max="1286" width="9.140625" style="149"/>
    <col min="1287" max="1287" width="62.28515625" style="149" customWidth="1"/>
    <col min="1288" max="1534" width="9.140625" style="149"/>
    <col min="1535" max="1535" width="3.140625" style="149" customWidth="1"/>
    <col min="1536" max="1536" width="9.28515625" style="149" bestFit="1" customWidth="1"/>
    <col min="1537" max="1537" width="75.7109375" style="149" customWidth="1"/>
    <col min="1538" max="1538" width="11.140625" style="149" customWidth="1"/>
    <col min="1539" max="1539" width="10.7109375" style="149" customWidth="1"/>
    <col min="1540" max="1540" width="12.7109375" style="149" customWidth="1"/>
    <col min="1541" max="1541" width="15.7109375" style="149" customWidth="1"/>
    <col min="1542" max="1542" width="9.140625" style="149"/>
    <col min="1543" max="1543" width="62.28515625" style="149" customWidth="1"/>
    <col min="1544" max="1790" width="9.140625" style="149"/>
    <col min="1791" max="1791" width="3.140625" style="149" customWidth="1"/>
    <col min="1792" max="1792" width="9.28515625" style="149" bestFit="1" customWidth="1"/>
    <col min="1793" max="1793" width="75.7109375" style="149" customWidth="1"/>
    <col min="1794" max="1794" width="11.140625" style="149" customWidth="1"/>
    <col min="1795" max="1795" width="10.7109375" style="149" customWidth="1"/>
    <col min="1796" max="1796" width="12.7109375" style="149" customWidth="1"/>
    <col min="1797" max="1797" width="15.7109375" style="149" customWidth="1"/>
    <col min="1798" max="1798" width="9.140625" style="149"/>
    <col min="1799" max="1799" width="62.28515625" style="149" customWidth="1"/>
    <col min="1800" max="2046" width="9.140625" style="149"/>
    <col min="2047" max="2047" width="3.140625" style="149" customWidth="1"/>
    <col min="2048" max="2048" width="9.28515625" style="149" bestFit="1" customWidth="1"/>
    <col min="2049" max="2049" width="75.7109375" style="149" customWidth="1"/>
    <col min="2050" max="2050" width="11.140625" style="149" customWidth="1"/>
    <col min="2051" max="2051" width="10.7109375" style="149" customWidth="1"/>
    <col min="2052" max="2052" width="12.7109375" style="149" customWidth="1"/>
    <col min="2053" max="2053" width="15.7109375" style="149" customWidth="1"/>
    <col min="2054" max="2054" width="9.140625" style="149"/>
    <col min="2055" max="2055" width="62.28515625" style="149" customWidth="1"/>
    <col min="2056" max="2302" width="9.140625" style="149"/>
    <col min="2303" max="2303" width="3.140625" style="149" customWidth="1"/>
    <col min="2304" max="2304" width="9.28515625" style="149" bestFit="1" customWidth="1"/>
    <col min="2305" max="2305" width="75.7109375" style="149" customWidth="1"/>
    <col min="2306" max="2306" width="11.140625" style="149" customWidth="1"/>
    <col min="2307" max="2307" width="10.7109375" style="149" customWidth="1"/>
    <col min="2308" max="2308" width="12.7109375" style="149" customWidth="1"/>
    <col min="2309" max="2309" width="15.7109375" style="149" customWidth="1"/>
    <col min="2310" max="2310" width="9.140625" style="149"/>
    <col min="2311" max="2311" width="62.28515625" style="149" customWidth="1"/>
    <col min="2312" max="2558" width="9.140625" style="149"/>
    <col min="2559" max="2559" width="3.140625" style="149" customWidth="1"/>
    <col min="2560" max="2560" width="9.28515625" style="149" bestFit="1" customWidth="1"/>
    <col min="2561" max="2561" width="75.7109375" style="149" customWidth="1"/>
    <col min="2562" max="2562" width="11.140625" style="149" customWidth="1"/>
    <col min="2563" max="2563" width="10.7109375" style="149" customWidth="1"/>
    <col min="2564" max="2564" width="12.7109375" style="149" customWidth="1"/>
    <col min="2565" max="2565" width="15.7109375" style="149" customWidth="1"/>
    <col min="2566" max="2566" width="9.140625" style="149"/>
    <col min="2567" max="2567" width="62.28515625" style="149" customWidth="1"/>
    <col min="2568" max="2814" width="9.140625" style="149"/>
    <col min="2815" max="2815" width="3.140625" style="149" customWidth="1"/>
    <col min="2816" max="2816" width="9.28515625" style="149" bestFit="1" customWidth="1"/>
    <col min="2817" max="2817" width="75.7109375" style="149" customWidth="1"/>
    <col min="2818" max="2818" width="11.140625" style="149" customWidth="1"/>
    <col min="2819" max="2819" width="10.7109375" style="149" customWidth="1"/>
    <col min="2820" max="2820" width="12.7109375" style="149" customWidth="1"/>
    <col min="2821" max="2821" width="15.7109375" style="149" customWidth="1"/>
    <col min="2822" max="2822" width="9.140625" style="149"/>
    <col min="2823" max="2823" width="62.28515625" style="149" customWidth="1"/>
    <col min="2824" max="3070" width="9.140625" style="149"/>
    <col min="3071" max="3071" width="3.140625" style="149" customWidth="1"/>
    <col min="3072" max="3072" width="9.28515625" style="149" bestFit="1" customWidth="1"/>
    <col min="3073" max="3073" width="75.7109375" style="149" customWidth="1"/>
    <col min="3074" max="3074" width="11.140625" style="149" customWidth="1"/>
    <col min="3075" max="3075" width="10.7109375" style="149" customWidth="1"/>
    <col min="3076" max="3076" width="12.7109375" style="149" customWidth="1"/>
    <col min="3077" max="3077" width="15.7109375" style="149" customWidth="1"/>
    <col min="3078" max="3078" width="9.140625" style="149"/>
    <col min="3079" max="3079" width="62.28515625" style="149" customWidth="1"/>
    <col min="3080" max="3326" width="9.140625" style="149"/>
    <col min="3327" max="3327" width="3.140625" style="149" customWidth="1"/>
    <col min="3328" max="3328" width="9.28515625" style="149" bestFit="1" customWidth="1"/>
    <col min="3329" max="3329" width="75.7109375" style="149" customWidth="1"/>
    <col min="3330" max="3330" width="11.140625" style="149" customWidth="1"/>
    <col min="3331" max="3331" width="10.7109375" style="149" customWidth="1"/>
    <col min="3332" max="3332" width="12.7109375" style="149" customWidth="1"/>
    <col min="3333" max="3333" width="15.7109375" style="149" customWidth="1"/>
    <col min="3334" max="3334" width="9.140625" style="149"/>
    <col min="3335" max="3335" width="62.28515625" style="149" customWidth="1"/>
    <col min="3336" max="3582" width="9.140625" style="149"/>
    <col min="3583" max="3583" width="3.140625" style="149" customWidth="1"/>
    <col min="3584" max="3584" width="9.28515625" style="149" bestFit="1" customWidth="1"/>
    <col min="3585" max="3585" width="75.7109375" style="149" customWidth="1"/>
    <col min="3586" max="3586" width="11.140625" style="149" customWidth="1"/>
    <col min="3587" max="3587" width="10.7109375" style="149" customWidth="1"/>
    <col min="3588" max="3588" width="12.7109375" style="149" customWidth="1"/>
    <col min="3589" max="3589" width="15.7109375" style="149" customWidth="1"/>
    <col min="3590" max="3590" width="9.140625" style="149"/>
    <col min="3591" max="3591" width="62.28515625" style="149" customWidth="1"/>
    <col min="3592" max="3838" width="9.140625" style="149"/>
    <col min="3839" max="3839" width="3.140625" style="149" customWidth="1"/>
    <col min="3840" max="3840" width="9.28515625" style="149" bestFit="1" customWidth="1"/>
    <col min="3841" max="3841" width="75.7109375" style="149" customWidth="1"/>
    <col min="3842" max="3842" width="11.140625" style="149" customWidth="1"/>
    <col min="3843" max="3843" width="10.7109375" style="149" customWidth="1"/>
    <col min="3844" max="3844" width="12.7109375" style="149" customWidth="1"/>
    <col min="3845" max="3845" width="15.7109375" style="149" customWidth="1"/>
    <col min="3846" max="3846" width="9.140625" style="149"/>
    <col min="3847" max="3847" width="62.28515625" style="149" customWidth="1"/>
    <col min="3848" max="4094" width="9.140625" style="149"/>
    <col min="4095" max="4095" width="3.140625" style="149" customWidth="1"/>
    <col min="4096" max="4096" width="9.28515625" style="149" bestFit="1" customWidth="1"/>
    <col min="4097" max="4097" width="75.7109375" style="149" customWidth="1"/>
    <col min="4098" max="4098" width="11.140625" style="149" customWidth="1"/>
    <col min="4099" max="4099" width="10.7109375" style="149" customWidth="1"/>
    <col min="4100" max="4100" width="12.7109375" style="149" customWidth="1"/>
    <col min="4101" max="4101" width="15.7109375" style="149" customWidth="1"/>
    <col min="4102" max="4102" width="9.140625" style="149"/>
    <col min="4103" max="4103" width="62.28515625" style="149" customWidth="1"/>
    <col min="4104" max="4350" width="9.140625" style="149"/>
    <col min="4351" max="4351" width="3.140625" style="149" customWidth="1"/>
    <col min="4352" max="4352" width="9.28515625" style="149" bestFit="1" customWidth="1"/>
    <col min="4353" max="4353" width="75.7109375" style="149" customWidth="1"/>
    <col min="4354" max="4354" width="11.140625" style="149" customWidth="1"/>
    <col min="4355" max="4355" width="10.7109375" style="149" customWidth="1"/>
    <col min="4356" max="4356" width="12.7109375" style="149" customWidth="1"/>
    <col min="4357" max="4357" width="15.7109375" style="149" customWidth="1"/>
    <col min="4358" max="4358" width="9.140625" style="149"/>
    <col min="4359" max="4359" width="62.28515625" style="149" customWidth="1"/>
    <col min="4360" max="4606" width="9.140625" style="149"/>
    <col min="4607" max="4607" width="3.140625" style="149" customWidth="1"/>
    <col min="4608" max="4608" width="9.28515625" style="149" bestFit="1" customWidth="1"/>
    <col min="4609" max="4609" width="75.7109375" style="149" customWidth="1"/>
    <col min="4610" max="4610" width="11.140625" style="149" customWidth="1"/>
    <col min="4611" max="4611" width="10.7109375" style="149" customWidth="1"/>
    <col min="4612" max="4612" width="12.7109375" style="149" customWidth="1"/>
    <col min="4613" max="4613" width="15.7109375" style="149" customWidth="1"/>
    <col min="4614" max="4614" width="9.140625" style="149"/>
    <col min="4615" max="4615" width="62.28515625" style="149" customWidth="1"/>
    <col min="4616" max="4862" width="9.140625" style="149"/>
    <col min="4863" max="4863" width="3.140625" style="149" customWidth="1"/>
    <col min="4864" max="4864" width="9.28515625" style="149" bestFit="1" customWidth="1"/>
    <col min="4865" max="4865" width="75.7109375" style="149" customWidth="1"/>
    <col min="4866" max="4866" width="11.140625" style="149" customWidth="1"/>
    <col min="4867" max="4867" width="10.7109375" style="149" customWidth="1"/>
    <col min="4868" max="4868" width="12.7109375" style="149" customWidth="1"/>
    <col min="4869" max="4869" width="15.7109375" style="149" customWidth="1"/>
    <col min="4870" max="4870" width="9.140625" style="149"/>
    <col min="4871" max="4871" width="62.28515625" style="149" customWidth="1"/>
    <col min="4872" max="5118" width="9.140625" style="149"/>
    <col min="5119" max="5119" width="3.140625" style="149" customWidth="1"/>
    <col min="5120" max="5120" width="9.28515625" style="149" bestFit="1" customWidth="1"/>
    <col min="5121" max="5121" width="75.7109375" style="149" customWidth="1"/>
    <col min="5122" max="5122" width="11.140625" style="149" customWidth="1"/>
    <col min="5123" max="5123" width="10.7109375" style="149" customWidth="1"/>
    <col min="5124" max="5124" width="12.7109375" style="149" customWidth="1"/>
    <col min="5125" max="5125" width="15.7109375" style="149" customWidth="1"/>
    <col min="5126" max="5126" width="9.140625" style="149"/>
    <col min="5127" max="5127" width="62.28515625" style="149" customWidth="1"/>
    <col min="5128" max="5374" width="9.140625" style="149"/>
    <col min="5375" max="5375" width="3.140625" style="149" customWidth="1"/>
    <col min="5376" max="5376" width="9.28515625" style="149" bestFit="1" customWidth="1"/>
    <col min="5377" max="5377" width="75.7109375" style="149" customWidth="1"/>
    <col min="5378" max="5378" width="11.140625" style="149" customWidth="1"/>
    <col min="5379" max="5379" width="10.7109375" style="149" customWidth="1"/>
    <col min="5380" max="5380" width="12.7109375" style="149" customWidth="1"/>
    <col min="5381" max="5381" width="15.7109375" style="149" customWidth="1"/>
    <col min="5382" max="5382" width="9.140625" style="149"/>
    <col min="5383" max="5383" width="62.28515625" style="149" customWidth="1"/>
    <col min="5384" max="5630" width="9.140625" style="149"/>
    <col min="5631" max="5631" width="3.140625" style="149" customWidth="1"/>
    <col min="5632" max="5632" width="9.28515625" style="149" bestFit="1" customWidth="1"/>
    <col min="5633" max="5633" width="75.7109375" style="149" customWidth="1"/>
    <col min="5634" max="5634" width="11.140625" style="149" customWidth="1"/>
    <col min="5635" max="5635" width="10.7109375" style="149" customWidth="1"/>
    <col min="5636" max="5636" width="12.7109375" style="149" customWidth="1"/>
    <col min="5637" max="5637" width="15.7109375" style="149" customWidth="1"/>
    <col min="5638" max="5638" width="9.140625" style="149"/>
    <col min="5639" max="5639" width="62.28515625" style="149" customWidth="1"/>
    <col min="5640" max="5886" width="9.140625" style="149"/>
    <col min="5887" max="5887" width="3.140625" style="149" customWidth="1"/>
    <col min="5888" max="5888" width="9.28515625" style="149" bestFit="1" customWidth="1"/>
    <col min="5889" max="5889" width="75.7109375" style="149" customWidth="1"/>
    <col min="5890" max="5890" width="11.140625" style="149" customWidth="1"/>
    <col min="5891" max="5891" width="10.7109375" style="149" customWidth="1"/>
    <col min="5892" max="5892" width="12.7109375" style="149" customWidth="1"/>
    <col min="5893" max="5893" width="15.7109375" style="149" customWidth="1"/>
    <col min="5894" max="5894" width="9.140625" style="149"/>
    <col min="5895" max="5895" width="62.28515625" style="149" customWidth="1"/>
    <col min="5896" max="6142" width="9.140625" style="149"/>
    <col min="6143" max="6143" width="3.140625" style="149" customWidth="1"/>
    <col min="6144" max="6144" width="9.28515625" style="149" bestFit="1" customWidth="1"/>
    <col min="6145" max="6145" width="75.7109375" style="149" customWidth="1"/>
    <col min="6146" max="6146" width="11.140625" style="149" customWidth="1"/>
    <col min="6147" max="6147" width="10.7109375" style="149" customWidth="1"/>
    <col min="6148" max="6148" width="12.7109375" style="149" customWidth="1"/>
    <col min="6149" max="6149" width="15.7109375" style="149" customWidth="1"/>
    <col min="6150" max="6150" width="9.140625" style="149"/>
    <col min="6151" max="6151" width="62.28515625" style="149" customWidth="1"/>
    <col min="6152" max="6398" width="9.140625" style="149"/>
    <col min="6399" max="6399" width="3.140625" style="149" customWidth="1"/>
    <col min="6400" max="6400" width="9.28515625" style="149" bestFit="1" customWidth="1"/>
    <col min="6401" max="6401" width="75.7109375" style="149" customWidth="1"/>
    <col min="6402" max="6402" width="11.140625" style="149" customWidth="1"/>
    <col min="6403" max="6403" width="10.7109375" style="149" customWidth="1"/>
    <col min="6404" max="6404" width="12.7109375" style="149" customWidth="1"/>
    <col min="6405" max="6405" width="15.7109375" style="149" customWidth="1"/>
    <col min="6406" max="6406" width="9.140625" style="149"/>
    <col min="6407" max="6407" width="62.28515625" style="149" customWidth="1"/>
    <col min="6408" max="6654" width="9.140625" style="149"/>
    <col min="6655" max="6655" width="3.140625" style="149" customWidth="1"/>
    <col min="6656" max="6656" width="9.28515625" style="149" bestFit="1" customWidth="1"/>
    <col min="6657" max="6657" width="75.7109375" style="149" customWidth="1"/>
    <col min="6658" max="6658" width="11.140625" style="149" customWidth="1"/>
    <col min="6659" max="6659" width="10.7109375" style="149" customWidth="1"/>
    <col min="6660" max="6660" width="12.7109375" style="149" customWidth="1"/>
    <col min="6661" max="6661" width="15.7109375" style="149" customWidth="1"/>
    <col min="6662" max="6662" width="9.140625" style="149"/>
    <col min="6663" max="6663" width="62.28515625" style="149" customWidth="1"/>
    <col min="6664" max="6910" width="9.140625" style="149"/>
    <col min="6911" max="6911" width="3.140625" style="149" customWidth="1"/>
    <col min="6912" max="6912" width="9.28515625" style="149" bestFit="1" customWidth="1"/>
    <col min="6913" max="6913" width="75.7109375" style="149" customWidth="1"/>
    <col min="6914" max="6914" width="11.140625" style="149" customWidth="1"/>
    <col min="6915" max="6915" width="10.7109375" style="149" customWidth="1"/>
    <col min="6916" max="6916" width="12.7109375" style="149" customWidth="1"/>
    <col min="6917" max="6917" width="15.7109375" style="149" customWidth="1"/>
    <col min="6918" max="6918" width="9.140625" style="149"/>
    <col min="6919" max="6919" width="62.28515625" style="149" customWidth="1"/>
    <col min="6920" max="7166" width="9.140625" style="149"/>
    <col min="7167" max="7167" width="3.140625" style="149" customWidth="1"/>
    <col min="7168" max="7168" width="9.28515625" style="149" bestFit="1" customWidth="1"/>
    <col min="7169" max="7169" width="75.7109375" style="149" customWidth="1"/>
    <col min="7170" max="7170" width="11.140625" style="149" customWidth="1"/>
    <col min="7171" max="7171" width="10.7109375" style="149" customWidth="1"/>
    <col min="7172" max="7172" width="12.7109375" style="149" customWidth="1"/>
    <col min="7173" max="7173" width="15.7109375" style="149" customWidth="1"/>
    <col min="7174" max="7174" width="9.140625" style="149"/>
    <col min="7175" max="7175" width="62.28515625" style="149" customWidth="1"/>
    <col min="7176" max="7422" width="9.140625" style="149"/>
    <col min="7423" max="7423" width="3.140625" style="149" customWidth="1"/>
    <col min="7424" max="7424" width="9.28515625" style="149" bestFit="1" customWidth="1"/>
    <col min="7425" max="7425" width="75.7109375" style="149" customWidth="1"/>
    <col min="7426" max="7426" width="11.140625" style="149" customWidth="1"/>
    <col min="7427" max="7427" width="10.7109375" style="149" customWidth="1"/>
    <col min="7428" max="7428" width="12.7109375" style="149" customWidth="1"/>
    <col min="7429" max="7429" width="15.7109375" style="149" customWidth="1"/>
    <col min="7430" max="7430" width="9.140625" style="149"/>
    <col min="7431" max="7431" width="62.28515625" style="149" customWidth="1"/>
    <col min="7432" max="7678" width="9.140625" style="149"/>
    <col min="7679" max="7679" width="3.140625" style="149" customWidth="1"/>
    <col min="7680" max="7680" width="9.28515625" style="149" bestFit="1" customWidth="1"/>
    <col min="7681" max="7681" width="75.7109375" style="149" customWidth="1"/>
    <col min="7682" max="7682" width="11.140625" style="149" customWidth="1"/>
    <col min="7683" max="7683" width="10.7109375" style="149" customWidth="1"/>
    <col min="7684" max="7684" width="12.7109375" style="149" customWidth="1"/>
    <col min="7685" max="7685" width="15.7109375" style="149" customWidth="1"/>
    <col min="7686" max="7686" width="9.140625" style="149"/>
    <col min="7687" max="7687" width="62.28515625" style="149" customWidth="1"/>
    <col min="7688" max="7934" width="9.140625" style="149"/>
    <col min="7935" max="7935" width="3.140625" style="149" customWidth="1"/>
    <col min="7936" max="7936" width="9.28515625" style="149" bestFit="1" customWidth="1"/>
    <col min="7937" max="7937" width="75.7109375" style="149" customWidth="1"/>
    <col min="7938" max="7938" width="11.140625" style="149" customWidth="1"/>
    <col min="7939" max="7939" width="10.7109375" style="149" customWidth="1"/>
    <col min="7940" max="7940" width="12.7109375" style="149" customWidth="1"/>
    <col min="7941" max="7941" width="15.7109375" style="149" customWidth="1"/>
    <col min="7942" max="7942" width="9.140625" style="149"/>
    <col min="7943" max="7943" width="62.28515625" style="149" customWidth="1"/>
    <col min="7944" max="8190" width="9.140625" style="149"/>
    <col min="8191" max="8191" width="3.140625" style="149" customWidth="1"/>
    <col min="8192" max="8192" width="9.28515625" style="149" bestFit="1" customWidth="1"/>
    <col min="8193" max="8193" width="75.7109375" style="149" customWidth="1"/>
    <col min="8194" max="8194" width="11.140625" style="149" customWidth="1"/>
    <col min="8195" max="8195" width="10.7109375" style="149" customWidth="1"/>
    <col min="8196" max="8196" width="12.7109375" style="149" customWidth="1"/>
    <col min="8197" max="8197" width="15.7109375" style="149" customWidth="1"/>
    <col min="8198" max="8198" width="9.140625" style="149"/>
    <col min="8199" max="8199" width="62.28515625" style="149" customWidth="1"/>
    <col min="8200" max="8446" width="9.140625" style="149"/>
    <col min="8447" max="8447" width="3.140625" style="149" customWidth="1"/>
    <col min="8448" max="8448" width="9.28515625" style="149" bestFit="1" customWidth="1"/>
    <col min="8449" max="8449" width="75.7109375" style="149" customWidth="1"/>
    <col min="8450" max="8450" width="11.140625" style="149" customWidth="1"/>
    <col min="8451" max="8451" width="10.7109375" style="149" customWidth="1"/>
    <col min="8452" max="8452" width="12.7109375" style="149" customWidth="1"/>
    <col min="8453" max="8453" width="15.7109375" style="149" customWidth="1"/>
    <col min="8454" max="8454" width="9.140625" style="149"/>
    <col min="8455" max="8455" width="62.28515625" style="149" customWidth="1"/>
    <col min="8456" max="8702" width="9.140625" style="149"/>
    <col min="8703" max="8703" width="3.140625" style="149" customWidth="1"/>
    <col min="8704" max="8704" width="9.28515625" style="149" bestFit="1" customWidth="1"/>
    <col min="8705" max="8705" width="75.7109375" style="149" customWidth="1"/>
    <col min="8706" max="8706" width="11.140625" style="149" customWidth="1"/>
    <col min="8707" max="8707" width="10.7109375" style="149" customWidth="1"/>
    <col min="8708" max="8708" width="12.7109375" style="149" customWidth="1"/>
    <col min="8709" max="8709" width="15.7109375" style="149" customWidth="1"/>
    <col min="8710" max="8710" width="9.140625" style="149"/>
    <col min="8711" max="8711" width="62.28515625" style="149" customWidth="1"/>
    <col min="8712" max="8958" width="9.140625" style="149"/>
    <col min="8959" max="8959" width="3.140625" style="149" customWidth="1"/>
    <col min="8960" max="8960" width="9.28515625" style="149" bestFit="1" customWidth="1"/>
    <col min="8961" max="8961" width="75.7109375" style="149" customWidth="1"/>
    <col min="8962" max="8962" width="11.140625" style="149" customWidth="1"/>
    <col min="8963" max="8963" width="10.7109375" style="149" customWidth="1"/>
    <col min="8964" max="8964" width="12.7109375" style="149" customWidth="1"/>
    <col min="8965" max="8965" width="15.7109375" style="149" customWidth="1"/>
    <col min="8966" max="8966" width="9.140625" style="149"/>
    <col min="8967" max="8967" width="62.28515625" style="149" customWidth="1"/>
    <col min="8968" max="9214" width="9.140625" style="149"/>
    <col min="9215" max="9215" width="3.140625" style="149" customWidth="1"/>
    <col min="9216" max="9216" width="9.28515625" style="149" bestFit="1" customWidth="1"/>
    <col min="9217" max="9217" width="75.7109375" style="149" customWidth="1"/>
    <col min="9218" max="9218" width="11.140625" style="149" customWidth="1"/>
    <col min="9219" max="9219" width="10.7109375" style="149" customWidth="1"/>
    <col min="9220" max="9220" width="12.7109375" style="149" customWidth="1"/>
    <col min="9221" max="9221" width="15.7109375" style="149" customWidth="1"/>
    <col min="9222" max="9222" width="9.140625" style="149"/>
    <col min="9223" max="9223" width="62.28515625" style="149" customWidth="1"/>
    <col min="9224" max="9470" width="9.140625" style="149"/>
    <col min="9471" max="9471" width="3.140625" style="149" customWidth="1"/>
    <col min="9472" max="9472" width="9.28515625" style="149" bestFit="1" customWidth="1"/>
    <col min="9473" max="9473" width="75.7109375" style="149" customWidth="1"/>
    <col min="9474" max="9474" width="11.140625" style="149" customWidth="1"/>
    <col min="9475" max="9475" width="10.7109375" style="149" customWidth="1"/>
    <col min="9476" max="9476" width="12.7109375" style="149" customWidth="1"/>
    <col min="9477" max="9477" width="15.7109375" style="149" customWidth="1"/>
    <col min="9478" max="9478" width="9.140625" style="149"/>
    <col min="9479" max="9479" width="62.28515625" style="149" customWidth="1"/>
    <col min="9480" max="9726" width="9.140625" style="149"/>
    <col min="9727" max="9727" width="3.140625" style="149" customWidth="1"/>
    <col min="9728" max="9728" width="9.28515625" style="149" bestFit="1" customWidth="1"/>
    <col min="9729" max="9729" width="75.7109375" style="149" customWidth="1"/>
    <col min="9730" max="9730" width="11.140625" style="149" customWidth="1"/>
    <col min="9731" max="9731" width="10.7109375" style="149" customWidth="1"/>
    <col min="9732" max="9732" width="12.7109375" style="149" customWidth="1"/>
    <col min="9733" max="9733" width="15.7109375" style="149" customWidth="1"/>
    <col min="9734" max="9734" width="9.140625" style="149"/>
    <col min="9735" max="9735" width="62.28515625" style="149" customWidth="1"/>
    <col min="9736" max="9982" width="9.140625" style="149"/>
    <col min="9983" max="9983" width="3.140625" style="149" customWidth="1"/>
    <col min="9984" max="9984" width="9.28515625" style="149" bestFit="1" customWidth="1"/>
    <col min="9985" max="9985" width="75.7109375" style="149" customWidth="1"/>
    <col min="9986" max="9986" width="11.140625" style="149" customWidth="1"/>
    <col min="9987" max="9987" width="10.7109375" style="149" customWidth="1"/>
    <col min="9988" max="9988" width="12.7109375" style="149" customWidth="1"/>
    <col min="9989" max="9989" width="15.7109375" style="149" customWidth="1"/>
    <col min="9990" max="9990" width="9.140625" style="149"/>
    <col min="9991" max="9991" width="62.28515625" style="149" customWidth="1"/>
    <col min="9992" max="10238" width="9.140625" style="149"/>
    <col min="10239" max="10239" width="3.140625" style="149" customWidth="1"/>
    <col min="10240" max="10240" width="9.28515625" style="149" bestFit="1" customWidth="1"/>
    <col min="10241" max="10241" width="75.7109375" style="149" customWidth="1"/>
    <col min="10242" max="10242" width="11.140625" style="149" customWidth="1"/>
    <col min="10243" max="10243" width="10.7109375" style="149" customWidth="1"/>
    <col min="10244" max="10244" width="12.7109375" style="149" customWidth="1"/>
    <col min="10245" max="10245" width="15.7109375" style="149" customWidth="1"/>
    <col min="10246" max="10246" width="9.140625" style="149"/>
    <col min="10247" max="10247" width="62.28515625" style="149" customWidth="1"/>
    <col min="10248" max="10494" width="9.140625" style="149"/>
    <col min="10495" max="10495" width="3.140625" style="149" customWidth="1"/>
    <col min="10496" max="10496" width="9.28515625" style="149" bestFit="1" customWidth="1"/>
    <col min="10497" max="10497" width="75.7109375" style="149" customWidth="1"/>
    <col min="10498" max="10498" width="11.140625" style="149" customWidth="1"/>
    <col min="10499" max="10499" width="10.7109375" style="149" customWidth="1"/>
    <col min="10500" max="10500" width="12.7109375" style="149" customWidth="1"/>
    <col min="10501" max="10501" width="15.7109375" style="149" customWidth="1"/>
    <col min="10502" max="10502" width="9.140625" style="149"/>
    <col min="10503" max="10503" width="62.28515625" style="149" customWidth="1"/>
    <col min="10504" max="10750" width="9.140625" style="149"/>
    <col min="10751" max="10751" width="3.140625" style="149" customWidth="1"/>
    <col min="10752" max="10752" width="9.28515625" style="149" bestFit="1" customWidth="1"/>
    <col min="10753" max="10753" width="75.7109375" style="149" customWidth="1"/>
    <col min="10754" max="10754" width="11.140625" style="149" customWidth="1"/>
    <col min="10755" max="10755" width="10.7109375" style="149" customWidth="1"/>
    <col min="10756" max="10756" width="12.7109375" style="149" customWidth="1"/>
    <col min="10757" max="10757" width="15.7109375" style="149" customWidth="1"/>
    <col min="10758" max="10758" width="9.140625" style="149"/>
    <col min="10759" max="10759" width="62.28515625" style="149" customWidth="1"/>
    <col min="10760" max="11006" width="9.140625" style="149"/>
    <col min="11007" max="11007" width="3.140625" style="149" customWidth="1"/>
    <col min="11008" max="11008" width="9.28515625" style="149" bestFit="1" customWidth="1"/>
    <col min="11009" max="11009" width="75.7109375" style="149" customWidth="1"/>
    <col min="11010" max="11010" width="11.140625" style="149" customWidth="1"/>
    <col min="11011" max="11011" width="10.7109375" style="149" customWidth="1"/>
    <col min="11012" max="11012" width="12.7109375" style="149" customWidth="1"/>
    <col min="11013" max="11013" width="15.7109375" style="149" customWidth="1"/>
    <col min="11014" max="11014" width="9.140625" style="149"/>
    <col min="11015" max="11015" width="62.28515625" style="149" customWidth="1"/>
    <col min="11016" max="11262" width="9.140625" style="149"/>
    <col min="11263" max="11263" width="3.140625" style="149" customWidth="1"/>
    <col min="11264" max="11264" width="9.28515625" style="149" bestFit="1" customWidth="1"/>
    <col min="11265" max="11265" width="75.7109375" style="149" customWidth="1"/>
    <col min="11266" max="11266" width="11.140625" style="149" customWidth="1"/>
    <col min="11267" max="11267" width="10.7109375" style="149" customWidth="1"/>
    <col min="11268" max="11268" width="12.7109375" style="149" customWidth="1"/>
    <col min="11269" max="11269" width="15.7109375" style="149" customWidth="1"/>
    <col min="11270" max="11270" width="9.140625" style="149"/>
    <col min="11271" max="11271" width="62.28515625" style="149" customWidth="1"/>
    <col min="11272" max="11518" width="9.140625" style="149"/>
    <col min="11519" max="11519" width="3.140625" style="149" customWidth="1"/>
    <col min="11520" max="11520" width="9.28515625" style="149" bestFit="1" customWidth="1"/>
    <col min="11521" max="11521" width="75.7109375" style="149" customWidth="1"/>
    <col min="11522" max="11522" width="11.140625" style="149" customWidth="1"/>
    <col min="11523" max="11523" width="10.7109375" style="149" customWidth="1"/>
    <col min="11524" max="11524" width="12.7109375" style="149" customWidth="1"/>
    <col min="11525" max="11525" width="15.7109375" style="149" customWidth="1"/>
    <col min="11526" max="11526" width="9.140625" style="149"/>
    <col min="11527" max="11527" width="62.28515625" style="149" customWidth="1"/>
    <col min="11528" max="11774" width="9.140625" style="149"/>
    <col min="11775" max="11775" width="3.140625" style="149" customWidth="1"/>
    <col min="11776" max="11776" width="9.28515625" style="149" bestFit="1" customWidth="1"/>
    <col min="11777" max="11777" width="75.7109375" style="149" customWidth="1"/>
    <col min="11778" max="11778" width="11.140625" style="149" customWidth="1"/>
    <col min="11779" max="11779" width="10.7109375" style="149" customWidth="1"/>
    <col min="11780" max="11780" width="12.7109375" style="149" customWidth="1"/>
    <col min="11781" max="11781" width="15.7109375" style="149" customWidth="1"/>
    <col min="11782" max="11782" width="9.140625" style="149"/>
    <col min="11783" max="11783" width="62.28515625" style="149" customWidth="1"/>
    <col min="11784" max="12030" width="9.140625" style="149"/>
    <col min="12031" max="12031" width="3.140625" style="149" customWidth="1"/>
    <col min="12032" max="12032" width="9.28515625" style="149" bestFit="1" customWidth="1"/>
    <col min="12033" max="12033" width="75.7109375" style="149" customWidth="1"/>
    <col min="12034" max="12034" width="11.140625" style="149" customWidth="1"/>
    <col min="12035" max="12035" width="10.7109375" style="149" customWidth="1"/>
    <col min="12036" max="12036" width="12.7109375" style="149" customWidth="1"/>
    <col min="12037" max="12037" width="15.7109375" style="149" customWidth="1"/>
    <col min="12038" max="12038" width="9.140625" style="149"/>
    <col min="12039" max="12039" width="62.28515625" style="149" customWidth="1"/>
    <col min="12040" max="12286" width="9.140625" style="149"/>
    <col min="12287" max="12287" width="3.140625" style="149" customWidth="1"/>
    <col min="12288" max="12288" width="9.28515625" style="149" bestFit="1" customWidth="1"/>
    <col min="12289" max="12289" width="75.7109375" style="149" customWidth="1"/>
    <col min="12290" max="12290" width="11.140625" style="149" customWidth="1"/>
    <col min="12291" max="12291" width="10.7109375" style="149" customWidth="1"/>
    <col min="12292" max="12292" width="12.7109375" style="149" customWidth="1"/>
    <col min="12293" max="12293" width="15.7109375" style="149" customWidth="1"/>
    <col min="12294" max="12294" width="9.140625" style="149"/>
    <col min="12295" max="12295" width="62.28515625" style="149" customWidth="1"/>
    <col min="12296" max="12542" width="9.140625" style="149"/>
    <col min="12543" max="12543" width="3.140625" style="149" customWidth="1"/>
    <col min="12544" max="12544" width="9.28515625" style="149" bestFit="1" customWidth="1"/>
    <col min="12545" max="12545" width="75.7109375" style="149" customWidth="1"/>
    <col min="12546" max="12546" width="11.140625" style="149" customWidth="1"/>
    <col min="12547" max="12547" width="10.7109375" style="149" customWidth="1"/>
    <col min="12548" max="12548" width="12.7109375" style="149" customWidth="1"/>
    <col min="12549" max="12549" width="15.7109375" style="149" customWidth="1"/>
    <col min="12550" max="12550" width="9.140625" style="149"/>
    <col min="12551" max="12551" width="62.28515625" style="149" customWidth="1"/>
    <col min="12552" max="12798" width="9.140625" style="149"/>
    <col min="12799" max="12799" width="3.140625" style="149" customWidth="1"/>
    <col min="12800" max="12800" width="9.28515625" style="149" bestFit="1" customWidth="1"/>
    <col min="12801" max="12801" width="75.7109375" style="149" customWidth="1"/>
    <col min="12802" max="12802" width="11.140625" style="149" customWidth="1"/>
    <col min="12803" max="12803" width="10.7109375" style="149" customWidth="1"/>
    <col min="12804" max="12804" width="12.7109375" style="149" customWidth="1"/>
    <col min="12805" max="12805" width="15.7109375" style="149" customWidth="1"/>
    <col min="12806" max="12806" width="9.140625" style="149"/>
    <col min="12807" max="12807" width="62.28515625" style="149" customWidth="1"/>
    <col min="12808" max="13054" width="9.140625" style="149"/>
    <col min="13055" max="13055" width="3.140625" style="149" customWidth="1"/>
    <col min="13056" max="13056" width="9.28515625" style="149" bestFit="1" customWidth="1"/>
    <col min="13057" max="13057" width="75.7109375" style="149" customWidth="1"/>
    <col min="13058" max="13058" width="11.140625" style="149" customWidth="1"/>
    <col min="13059" max="13059" width="10.7109375" style="149" customWidth="1"/>
    <col min="13060" max="13060" width="12.7109375" style="149" customWidth="1"/>
    <col min="13061" max="13061" width="15.7109375" style="149" customWidth="1"/>
    <col min="13062" max="13062" width="9.140625" style="149"/>
    <col min="13063" max="13063" width="62.28515625" style="149" customWidth="1"/>
    <col min="13064" max="13310" width="9.140625" style="149"/>
    <col min="13311" max="13311" width="3.140625" style="149" customWidth="1"/>
    <col min="13312" max="13312" width="9.28515625" style="149" bestFit="1" customWidth="1"/>
    <col min="13313" max="13313" width="75.7109375" style="149" customWidth="1"/>
    <col min="13314" max="13314" width="11.140625" style="149" customWidth="1"/>
    <col min="13315" max="13315" width="10.7109375" style="149" customWidth="1"/>
    <col min="13316" max="13316" width="12.7109375" style="149" customWidth="1"/>
    <col min="13317" max="13317" width="15.7109375" style="149" customWidth="1"/>
    <col min="13318" max="13318" width="9.140625" style="149"/>
    <col min="13319" max="13319" width="62.28515625" style="149" customWidth="1"/>
    <col min="13320" max="13566" width="9.140625" style="149"/>
    <col min="13567" max="13567" width="3.140625" style="149" customWidth="1"/>
    <col min="13568" max="13568" width="9.28515625" style="149" bestFit="1" customWidth="1"/>
    <col min="13569" max="13569" width="75.7109375" style="149" customWidth="1"/>
    <col min="13570" max="13570" width="11.140625" style="149" customWidth="1"/>
    <col min="13571" max="13571" width="10.7109375" style="149" customWidth="1"/>
    <col min="13572" max="13572" width="12.7109375" style="149" customWidth="1"/>
    <col min="13573" max="13573" width="15.7109375" style="149" customWidth="1"/>
    <col min="13574" max="13574" width="9.140625" style="149"/>
    <col min="13575" max="13575" width="62.28515625" style="149" customWidth="1"/>
    <col min="13576" max="13822" width="9.140625" style="149"/>
    <col min="13823" max="13823" width="3.140625" style="149" customWidth="1"/>
    <col min="13824" max="13824" width="9.28515625" style="149" bestFit="1" customWidth="1"/>
    <col min="13825" max="13825" width="75.7109375" style="149" customWidth="1"/>
    <col min="13826" max="13826" width="11.140625" style="149" customWidth="1"/>
    <col min="13827" max="13827" width="10.7109375" style="149" customWidth="1"/>
    <col min="13828" max="13828" width="12.7109375" style="149" customWidth="1"/>
    <col min="13829" max="13829" width="15.7109375" style="149" customWidth="1"/>
    <col min="13830" max="13830" width="9.140625" style="149"/>
    <col min="13831" max="13831" width="62.28515625" style="149" customWidth="1"/>
    <col min="13832" max="14078" width="9.140625" style="149"/>
    <col min="14079" max="14079" width="3.140625" style="149" customWidth="1"/>
    <col min="14080" max="14080" width="9.28515625" style="149" bestFit="1" customWidth="1"/>
    <col min="14081" max="14081" width="75.7109375" style="149" customWidth="1"/>
    <col min="14082" max="14082" width="11.140625" style="149" customWidth="1"/>
    <col min="14083" max="14083" width="10.7109375" style="149" customWidth="1"/>
    <col min="14084" max="14084" width="12.7109375" style="149" customWidth="1"/>
    <col min="14085" max="14085" width="15.7109375" style="149" customWidth="1"/>
    <col min="14086" max="14086" width="9.140625" style="149"/>
    <col min="14087" max="14087" width="62.28515625" style="149" customWidth="1"/>
    <col min="14088" max="14334" width="9.140625" style="149"/>
    <col min="14335" max="14335" width="3.140625" style="149" customWidth="1"/>
    <col min="14336" max="14336" width="9.28515625" style="149" bestFit="1" customWidth="1"/>
    <col min="14337" max="14337" width="75.7109375" style="149" customWidth="1"/>
    <col min="14338" max="14338" width="11.140625" style="149" customWidth="1"/>
    <col min="14339" max="14339" width="10.7109375" style="149" customWidth="1"/>
    <col min="14340" max="14340" width="12.7109375" style="149" customWidth="1"/>
    <col min="14341" max="14341" width="15.7109375" style="149" customWidth="1"/>
    <col min="14342" max="14342" width="9.140625" style="149"/>
    <col min="14343" max="14343" width="62.28515625" style="149" customWidth="1"/>
    <col min="14344" max="14590" width="9.140625" style="149"/>
    <col min="14591" max="14591" width="3.140625" style="149" customWidth="1"/>
    <col min="14592" max="14592" width="9.28515625" style="149" bestFit="1" customWidth="1"/>
    <col min="14593" max="14593" width="75.7109375" style="149" customWidth="1"/>
    <col min="14594" max="14594" width="11.140625" style="149" customWidth="1"/>
    <col min="14595" max="14595" width="10.7109375" style="149" customWidth="1"/>
    <col min="14596" max="14596" width="12.7109375" style="149" customWidth="1"/>
    <col min="14597" max="14597" width="15.7109375" style="149" customWidth="1"/>
    <col min="14598" max="14598" width="9.140625" style="149"/>
    <col min="14599" max="14599" width="62.28515625" style="149" customWidth="1"/>
    <col min="14600" max="14846" width="9.140625" style="149"/>
    <col min="14847" max="14847" width="3.140625" style="149" customWidth="1"/>
    <col min="14848" max="14848" width="9.28515625" style="149" bestFit="1" customWidth="1"/>
    <col min="14849" max="14849" width="75.7109375" style="149" customWidth="1"/>
    <col min="14850" max="14850" width="11.140625" style="149" customWidth="1"/>
    <col min="14851" max="14851" width="10.7109375" style="149" customWidth="1"/>
    <col min="14852" max="14852" width="12.7109375" style="149" customWidth="1"/>
    <col min="14853" max="14853" width="15.7109375" style="149" customWidth="1"/>
    <col min="14854" max="14854" width="9.140625" style="149"/>
    <col min="14855" max="14855" width="62.28515625" style="149" customWidth="1"/>
    <col min="14856" max="15102" width="9.140625" style="149"/>
    <col min="15103" max="15103" width="3.140625" style="149" customWidth="1"/>
    <col min="15104" max="15104" width="9.28515625" style="149" bestFit="1" customWidth="1"/>
    <col min="15105" max="15105" width="75.7109375" style="149" customWidth="1"/>
    <col min="15106" max="15106" width="11.140625" style="149" customWidth="1"/>
    <col min="15107" max="15107" width="10.7109375" style="149" customWidth="1"/>
    <col min="15108" max="15108" width="12.7109375" style="149" customWidth="1"/>
    <col min="15109" max="15109" width="15.7109375" style="149" customWidth="1"/>
    <col min="15110" max="15110" width="9.140625" style="149"/>
    <col min="15111" max="15111" width="62.28515625" style="149" customWidth="1"/>
    <col min="15112" max="15358" width="9.140625" style="149"/>
    <col min="15359" max="15359" width="3.140625" style="149" customWidth="1"/>
    <col min="15360" max="15360" width="9.28515625" style="149" bestFit="1" customWidth="1"/>
    <col min="15361" max="15361" width="75.7109375" style="149" customWidth="1"/>
    <col min="15362" max="15362" width="11.140625" style="149" customWidth="1"/>
    <col min="15363" max="15363" width="10.7109375" style="149" customWidth="1"/>
    <col min="15364" max="15364" width="12.7109375" style="149" customWidth="1"/>
    <col min="15365" max="15365" width="15.7109375" style="149" customWidth="1"/>
    <col min="15366" max="15366" width="9.140625" style="149"/>
    <col min="15367" max="15367" width="62.28515625" style="149" customWidth="1"/>
    <col min="15368" max="15614" width="9.140625" style="149"/>
    <col min="15615" max="15615" width="3.140625" style="149" customWidth="1"/>
    <col min="15616" max="15616" width="9.28515625" style="149" bestFit="1" customWidth="1"/>
    <col min="15617" max="15617" width="75.7109375" style="149" customWidth="1"/>
    <col min="15618" max="15618" width="11.140625" style="149" customWidth="1"/>
    <col min="15619" max="15619" width="10.7109375" style="149" customWidth="1"/>
    <col min="15620" max="15620" width="12.7109375" style="149" customWidth="1"/>
    <col min="15621" max="15621" width="15.7109375" style="149" customWidth="1"/>
    <col min="15622" max="15622" width="9.140625" style="149"/>
    <col min="15623" max="15623" width="62.28515625" style="149" customWidth="1"/>
    <col min="15624" max="15870" width="9.140625" style="149"/>
    <col min="15871" max="15871" width="3.140625" style="149" customWidth="1"/>
    <col min="15872" max="15872" width="9.28515625" style="149" bestFit="1" customWidth="1"/>
    <col min="15873" max="15873" width="75.7109375" style="149" customWidth="1"/>
    <col min="15874" max="15874" width="11.140625" style="149" customWidth="1"/>
    <col min="15875" max="15875" width="10.7109375" style="149" customWidth="1"/>
    <col min="15876" max="15876" width="12.7109375" style="149" customWidth="1"/>
    <col min="15877" max="15877" width="15.7109375" style="149" customWidth="1"/>
    <col min="15878" max="15878" width="9.140625" style="149"/>
    <col min="15879" max="15879" width="62.28515625" style="149" customWidth="1"/>
    <col min="15880" max="16126" width="9.140625" style="149"/>
    <col min="16127" max="16127" width="3.140625" style="149" customWidth="1"/>
    <col min="16128" max="16128" width="9.28515625" style="149" bestFit="1" customWidth="1"/>
    <col min="16129" max="16129" width="75.7109375" style="149" customWidth="1"/>
    <col min="16130" max="16130" width="11.140625" style="149" customWidth="1"/>
    <col min="16131" max="16131" width="10.7109375" style="149" customWidth="1"/>
    <col min="16132" max="16132" width="12.7109375" style="149" customWidth="1"/>
    <col min="16133" max="16133" width="15.7109375" style="149" customWidth="1"/>
    <col min="16134" max="16134" width="9.140625" style="149"/>
    <col min="16135" max="16135" width="62.28515625" style="149" customWidth="1"/>
    <col min="16136" max="16384" width="9.140625" style="149"/>
  </cols>
  <sheetData>
    <row r="1" spans="2:5" ht="13.5" thickBot="1" x14ac:dyDescent="0.3"/>
    <row r="2" spans="2:5" s="155" customFormat="1" ht="39.950000000000003" customHeight="1" x14ac:dyDescent="0.25">
      <c r="B2" s="182" t="s">
        <v>0</v>
      </c>
      <c r="C2" s="183"/>
      <c r="D2" s="183"/>
      <c r="E2" s="184"/>
    </row>
    <row r="3" spans="2:5" s="155" customFormat="1" ht="90" customHeight="1" thickBot="1" x14ac:dyDescent="0.3">
      <c r="B3" s="185" t="s">
        <v>338</v>
      </c>
      <c r="C3" s="186"/>
      <c r="D3" s="186"/>
      <c r="E3" s="187"/>
    </row>
    <row r="4" spans="2:5" s="156" customFormat="1" ht="26.25" thickBot="1" x14ac:dyDescent="0.3">
      <c r="B4" s="188" t="s">
        <v>331</v>
      </c>
      <c r="C4" s="189"/>
      <c r="D4" s="157" t="s">
        <v>332</v>
      </c>
      <c r="E4" s="158" t="s">
        <v>25</v>
      </c>
    </row>
    <row r="5" spans="2:5" ht="20.100000000000001" customHeight="1" x14ac:dyDescent="0.25">
      <c r="B5" s="178">
        <v>1</v>
      </c>
      <c r="C5" s="179"/>
      <c r="D5" s="159" t="s">
        <v>337</v>
      </c>
      <c r="E5" s="160">
        <f>'Pricing Schedule - Wompah Gate'!N53</f>
        <v>0</v>
      </c>
    </row>
    <row r="6" spans="2:5" ht="20.100000000000001" customHeight="1" thickBot="1" x14ac:dyDescent="0.3">
      <c r="B6" s="180">
        <v>2</v>
      </c>
      <c r="C6" s="181"/>
      <c r="D6" s="161" t="s">
        <v>336</v>
      </c>
      <c r="E6" s="162">
        <f>'Pricing Schedule - Tickalara'!N130</f>
        <v>0</v>
      </c>
    </row>
    <row r="7" spans="2:5" ht="30" customHeight="1" x14ac:dyDescent="0.25">
      <c r="B7" s="163"/>
      <c r="C7" s="164"/>
      <c r="D7" s="165" t="s">
        <v>333</v>
      </c>
      <c r="E7" s="166">
        <f>SUM(E5:E6)</f>
        <v>0</v>
      </c>
    </row>
    <row r="8" spans="2:5" ht="30" customHeight="1" thickBot="1" x14ac:dyDescent="0.3">
      <c r="B8" s="167"/>
      <c r="C8" s="168"/>
      <c r="D8" s="165" t="s">
        <v>334</v>
      </c>
      <c r="E8" s="169">
        <f>+E7*0.1</f>
        <v>0</v>
      </c>
    </row>
    <row r="9" spans="2:5" ht="30" customHeight="1" thickBot="1" x14ac:dyDescent="0.3">
      <c r="B9" s="170"/>
      <c r="C9" s="171"/>
      <c r="D9" s="172" t="s">
        <v>335</v>
      </c>
      <c r="E9" s="173">
        <f>E7+E8</f>
        <v>0</v>
      </c>
    </row>
    <row r="10" spans="2:5" ht="15" customHeight="1" x14ac:dyDescent="0.25">
      <c r="B10" s="174"/>
      <c r="C10" s="175"/>
      <c r="D10" s="176"/>
      <c r="E10" s="177"/>
    </row>
    <row r="11" spans="2:5" s="147" customFormat="1" ht="39.950000000000003" customHeight="1" x14ac:dyDescent="0.2">
      <c r="B11" s="152"/>
      <c r="C11" s="153" t="s">
        <v>156</v>
      </c>
      <c r="D11" s="142"/>
      <c r="E11" s="151"/>
    </row>
    <row r="12" spans="2:5" s="147" customFormat="1" ht="15" customHeight="1" x14ac:dyDescent="0.2">
      <c r="B12" s="152"/>
      <c r="C12" s="154"/>
      <c r="E12" s="151"/>
    </row>
    <row r="13" spans="2:5" s="147" customFormat="1" ht="39.950000000000003" customHeight="1" x14ac:dyDescent="0.2">
      <c r="B13" s="152"/>
      <c r="C13" s="153" t="s">
        <v>157</v>
      </c>
      <c r="D13" s="142"/>
      <c r="E13" s="151"/>
    </row>
    <row r="14" spans="2:5" s="147" customFormat="1" ht="15" customHeight="1" x14ac:dyDescent="0.2">
      <c r="B14" s="152"/>
      <c r="C14" s="154"/>
      <c r="E14" s="151"/>
    </row>
    <row r="15" spans="2:5" s="147" customFormat="1" ht="39.950000000000003" customHeight="1" x14ac:dyDescent="0.2">
      <c r="B15" s="152"/>
      <c r="C15" s="153" t="s">
        <v>158</v>
      </c>
      <c r="D15" s="142"/>
      <c r="E15" s="151"/>
    </row>
    <row r="16" spans="2:5" s="147" customFormat="1" ht="15" customHeight="1" x14ac:dyDescent="0.2">
      <c r="B16" s="152"/>
      <c r="C16" s="154"/>
      <c r="E16" s="151"/>
    </row>
    <row r="17" spans="2:5" s="147" customFormat="1" ht="39.950000000000003" customHeight="1" x14ac:dyDescent="0.2">
      <c r="B17" s="152"/>
      <c r="C17" s="153" t="s">
        <v>159</v>
      </c>
      <c r="D17" s="142"/>
      <c r="E17" s="151"/>
    </row>
    <row r="18" spans="2:5" s="147" customFormat="1" ht="15" customHeight="1" thickBot="1" x14ac:dyDescent="0.25">
      <c r="B18" s="143"/>
      <c r="C18" s="144"/>
      <c r="D18" s="145"/>
      <c r="E18" s="146"/>
    </row>
  </sheetData>
  <sheetProtection algorithmName="SHA-512" hashValue="vJGqrsXe/FBzFPDncgHAmWzK63PFtmnOSFxdOfH9U7gMsHZW4MNave1TRHw+NBDASjlyiT/DABIJFVdJzKHX0Q==" saltValue="eeIkgiT4c/e9RWdmQWNIIw==" spinCount="100000" sheet="1" objects="1" scenarios="1"/>
  <mergeCells count="5">
    <mergeCell ref="B5:C5"/>
    <mergeCell ref="B6:C6"/>
    <mergeCell ref="B2:E2"/>
    <mergeCell ref="B3:E3"/>
    <mergeCell ref="B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C8A6-AAA0-415F-AF7F-38572B38C574}">
  <sheetPr>
    <tabColor rgb="FF00B3E4"/>
  </sheetPr>
  <dimension ref="B1:R67"/>
  <sheetViews>
    <sheetView zoomScale="80" zoomScaleNormal="80" workbookViewId="0">
      <pane ySplit="5" topLeftCell="A6" activePane="bottomLeft" state="frozen"/>
      <selection pane="bottomLeft" activeCell="M7" sqref="M7"/>
    </sheetView>
  </sheetViews>
  <sheetFormatPr defaultRowHeight="15" x14ac:dyDescent="0.25"/>
  <cols>
    <col min="1" max="1" width="3.140625" style="12" customWidth="1"/>
    <col min="2" max="2" width="9.140625" style="35"/>
    <col min="3" max="3" width="27.140625" style="12" customWidth="1"/>
    <col min="4" max="4" width="12.7109375" style="12" customWidth="1"/>
    <col min="5" max="5" width="82.42578125" style="12" customWidth="1"/>
    <col min="6" max="6" width="12.28515625" style="35" customWidth="1"/>
    <col min="7" max="10" width="9.140625" style="35"/>
    <col min="11" max="12" width="12.7109375" style="35" customWidth="1"/>
    <col min="13" max="13" width="12.7109375" style="97" customWidth="1"/>
    <col min="14" max="14" width="20.7109375" style="97" customWidth="1"/>
    <col min="15" max="15" width="5.7109375" style="97" customWidth="1"/>
    <col min="16" max="16" width="26.7109375" style="98" customWidth="1"/>
    <col min="17" max="18" width="12.7109375" style="99" customWidth="1"/>
    <col min="19" max="16384" width="9.140625" style="12"/>
  </cols>
  <sheetData>
    <row r="1" spans="2:18" ht="15.75" thickBot="1" x14ac:dyDescent="0.3"/>
    <row r="2" spans="2:18" ht="39.950000000000003" customHeight="1" x14ac:dyDescent="0.45">
      <c r="B2" s="194" t="s">
        <v>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6"/>
    </row>
    <row r="3" spans="2:18" ht="90" customHeight="1" thickBot="1" x14ac:dyDescent="0.3">
      <c r="B3" s="197" t="s">
        <v>160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198"/>
      <c r="Q3" s="198"/>
      <c r="R3" s="200"/>
    </row>
    <row r="4" spans="2:18" ht="16.5" customHeight="1" x14ac:dyDescent="0.25">
      <c r="B4" s="201" t="s">
        <v>9</v>
      </c>
      <c r="C4" s="203" t="s">
        <v>10</v>
      </c>
      <c r="D4" s="205" t="s">
        <v>11</v>
      </c>
      <c r="E4" s="207" t="s">
        <v>12</v>
      </c>
      <c r="F4" s="209" t="s">
        <v>13</v>
      </c>
      <c r="G4" s="210"/>
      <c r="H4" s="211" t="s">
        <v>14</v>
      </c>
      <c r="I4" s="212"/>
      <c r="J4" s="213"/>
      <c r="K4" s="214" t="s">
        <v>15</v>
      </c>
      <c r="L4" s="215"/>
      <c r="M4" s="215"/>
      <c r="N4" s="216"/>
      <c r="O4" s="36"/>
      <c r="P4" s="217" t="s">
        <v>16</v>
      </c>
      <c r="Q4" s="217"/>
      <c r="R4" s="218"/>
    </row>
    <row r="5" spans="2:18" ht="33" customHeight="1" thickBot="1" x14ac:dyDescent="0.3">
      <c r="B5" s="202"/>
      <c r="C5" s="204"/>
      <c r="D5" s="206"/>
      <c r="E5" s="208"/>
      <c r="F5" s="4" t="s">
        <v>17</v>
      </c>
      <c r="G5" s="5" t="s">
        <v>18</v>
      </c>
      <c r="H5" s="5" t="s">
        <v>19</v>
      </c>
      <c r="I5" s="5" t="s">
        <v>20</v>
      </c>
      <c r="J5" s="6" t="s">
        <v>21</v>
      </c>
      <c r="K5" s="2" t="s">
        <v>22</v>
      </c>
      <c r="L5" s="3" t="s">
        <v>23</v>
      </c>
      <c r="M5" s="5" t="s">
        <v>24</v>
      </c>
      <c r="N5" s="7" t="s">
        <v>25</v>
      </c>
      <c r="O5" s="8"/>
      <c r="P5" s="9" t="s">
        <v>26</v>
      </c>
      <c r="Q5" s="10" t="s">
        <v>23</v>
      </c>
      <c r="R5" s="11" t="s">
        <v>22</v>
      </c>
    </row>
    <row r="6" spans="2:18" ht="24.95" customHeight="1" x14ac:dyDescent="0.25">
      <c r="B6" s="13"/>
      <c r="C6" s="14" t="s">
        <v>41</v>
      </c>
      <c r="D6" s="16"/>
      <c r="E6" s="15"/>
      <c r="F6" s="16"/>
      <c r="G6" s="16"/>
      <c r="H6" s="16"/>
      <c r="I6" s="16"/>
      <c r="J6" s="16"/>
      <c r="K6" s="54"/>
      <c r="L6" s="16"/>
      <c r="M6" s="55"/>
      <c r="N6" s="56"/>
      <c r="O6" s="41"/>
      <c r="P6" s="15"/>
      <c r="Q6" s="16"/>
      <c r="R6" s="57"/>
    </row>
    <row r="7" spans="2:18" ht="17.25" x14ac:dyDescent="0.25">
      <c r="B7" s="37" t="s">
        <v>161</v>
      </c>
      <c r="C7" s="43" t="s">
        <v>162</v>
      </c>
      <c r="D7" s="20" t="s">
        <v>103</v>
      </c>
      <c r="E7" s="44" t="s">
        <v>3</v>
      </c>
      <c r="F7" s="37">
        <v>4135</v>
      </c>
      <c r="G7" s="20">
        <v>4165</v>
      </c>
      <c r="H7" s="20">
        <f t="shared" ref="H7:H12" si="0">G7-F7</f>
        <v>30</v>
      </c>
      <c r="I7" s="20">
        <v>2</v>
      </c>
      <c r="J7" s="39">
        <v>0.3</v>
      </c>
      <c r="K7" s="58">
        <f>H7*I7*J7</f>
        <v>18</v>
      </c>
      <c r="L7" s="40" t="s">
        <v>42</v>
      </c>
      <c r="M7" s="45"/>
      <c r="N7" s="46">
        <f t="shared" ref="N7:N12" si="1">K7*M7</f>
        <v>0</v>
      </c>
      <c r="O7" s="41"/>
      <c r="P7" s="12"/>
      <c r="Q7" s="40"/>
      <c r="R7" s="47"/>
    </row>
    <row r="8" spans="2:18" ht="17.25" x14ac:dyDescent="0.25">
      <c r="B8" s="37" t="s">
        <v>163</v>
      </c>
      <c r="C8" s="43" t="s">
        <v>162</v>
      </c>
      <c r="D8" s="20" t="s">
        <v>103</v>
      </c>
      <c r="E8" s="44" t="s">
        <v>3</v>
      </c>
      <c r="F8" s="37">
        <v>4145</v>
      </c>
      <c r="G8" s="20">
        <v>4155</v>
      </c>
      <c r="H8" s="20">
        <f t="shared" si="0"/>
        <v>10</v>
      </c>
      <c r="I8" s="20">
        <v>2</v>
      </c>
      <c r="J8" s="39">
        <v>0.4</v>
      </c>
      <c r="K8" s="58">
        <f t="shared" ref="K8" si="2">H8*I8*J8</f>
        <v>8</v>
      </c>
      <c r="L8" s="40" t="s">
        <v>42</v>
      </c>
      <c r="M8" s="45"/>
      <c r="N8" s="46">
        <f t="shared" si="1"/>
        <v>0</v>
      </c>
      <c r="O8" s="41"/>
      <c r="P8" s="12"/>
      <c r="Q8" s="71"/>
      <c r="R8" s="67"/>
    </row>
    <row r="9" spans="2:18" ht="15.75" thickBot="1" x14ac:dyDescent="0.3">
      <c r="B9" s="48"/>
      <c r="C9" s="49" t="s">
        <v>40</v>
      </c>
      <c r="D9" s="34"/>
      <c r="E9" s="49"/>
      <c r="F9" s="34"/>
      <c r="G9" s="34"/>
      <c r="H9" s="34"/>
      <c r="I9" s="34"/>
      <c r="J9" s="34"/>
      <c r="K9" s="51">
        <f>SUM(K7:K8)</f>
        <v>26</v>
      </c>
      <c r="L9" s="34"/>
      <c r="M9" s="59"/>
      <c r="N9" s="53">
        <f>SUM(N7:N8)</f>
        <v>0</v>
      </c>
      <c r="O9" s="41"/>
      <c r="P9" s="50"/>
      <c r="Q9" s="34" t="s">
        <v>40</v>
      </c>
      <c r="R9" s="105">
        <f>SUM(R7:R8)</f>
        <v>0</v>
      </c>
    </row>
    <row r="10" spans="2:18" ht="24.95" customHeight="1" x14ac:dyDescent="0.25">
      <c r="B10" s="60"/>
      <c r="C10" s="100" t="s">
        <v>164</v>
      </c>
      <c r="D10" s="24"/>
      <c r="E10" s="61"/>
      <c r="F10" s="24"/>
      <c r="G10" s="24"/>
      <c r="H10" s="24"/>
      <c r="I10" s="24"/>
      <c r="J10" s="24"/>
      <c r="K10" s="24"/>
      <c r="L10" s="24"/>
      <c r="M10" s="62"/>
      <c r="N10" s="63"/>
      <c r="O10" s="41"/>
      <c r="P10" s="61"/>
      <c r="Q10" s="24"/>
      <c r="R10" s="64"/>
    </row>
    <row r="11" spans="2:18" ht="17.25" x14ac:dyDescent="0.25">
      <c r="B11" s="37" t="s">
        <v>165</v>
      </c>
      <c r="C11" s="43" t="s">
        <v>162</v>
      </c>
      <c r="D11" s="20" t="s">
        <v>106</v>
      </c>
      <c r="E11" s="44" t="s">
        <v>8</v>
      </c>
      <c r="F11" s="37">
        <v>900</v>
      </c>
      <c r="G11" s="20">
        <v>910</v>
      </c>
      <c r="H11" s="20">
        <f t="shared" si="0"/>
        <v>10</v>
      </c>
      <c r="I11" s="20">
        <v>1.5</v>
      </c>
      <c r="J11" s="39">
        <v>0.6</v>
      </c>
      <c r="K11" s="58">
        <f>H11*I11*J11</f>
        <v>9</v>
      </c>
      <c r="L11" s="40" t="s">
        <v>42</v>
      </c>
      <c r="M11" s="45"/>
      <c r="N11" s="46">
        <f t="shared" si="1"/>
        <v>0</v>
      </c>
      <c r="O11" s="41"/>
      <c r="P11" s="12"/>
      <c r="Q11" s="40"/>
      <c r="R11" s="47"/>
    </row>
    <row r="12" spans="2:18" ht="17.25" x14ac:dyDescent="0.25">
      <c r="B12" s="37" t="s">
        <v>166</v>
      </c>
      <c r="C12" s="43" t="s">
        <v>162</v>
      </c>
      <c r="D12" s="20" t="s">
        <v>106</v>
      </c>
      <c r="E12" s="44" t="s">
        <v>8</v>
      </c>
      <c r="F12" s="37">
        <v>33735</v>
      </c>
      <c r="G12" s="20">
        <v>33805</v>
      </c>
      <c r="H12" s="20">
        <f t="shared" si="0"/>
        <v>70</v>
      </c>
      <c r="I12" s="20">
        <v>3</v>
      </c>
      <c r="J12" s="39">
        <v>0.2</v>
      </c>
      <c r="K12" s="58">
        <f t="shared" ref="K12" si="3">H12*I12*J12</f>
        <v>42</v>
      </c>
      <c r="L12" s="40" t="s">
        <v>42</v>
      </c>
      <c r="M12" s="45"/>
      <c r="N12" s="46">
        <f t="shared" si="1"/>
        <v>0</v>
      </c>
      <c r="O12" s="41"/>
      <c r="P12" s="12"/>
      <c r="Q12" s="40"/>
      <c r="R12" s="47"/>
    </row>
    <row r="13" spans="2:18" ht="15.75" thickBot="1" x14ac:dyDescent="0.3">
      <c r="B13" s="48"/>
      <c r="C13" s="49" t="s">
        <v>40</v>
      </c>
      <c r="D13" s="34"/>
      <c r="E13" s="50"/>
      <c r="F13" s="33"/>
      <c r="G13" s="33"/>
      <c r="H13" s="33"/>
      <c r="I13" s="33"/>
      <c r="J13" s="33"/>
      <c r="K13" s="51">
        <f>SUM(K11:K12)</f>
        <v>51</v>
      </c>
      <c r="L13" s="33"/>
      <c r="M13" s="34"/>
      <c r="N13" s="106">
        <f>SUM(N11:N12)</f>
        <v>0</v>
      </c>
      <c r="O13" s="68"/>
      <c r="P13" s="104"/>
      <c r="Q13" s="34" t="s">
        <v>40</v>
      </c>
      <c r="R13" s="105">
        <f>SUM(R11:R12)</f>
        <v>0</v>
      </c>
    </row>
    <row r="14" spans="2:18" ht="24.95" customHeight="1" x14ac:dyDescent="0.25">
      <c r="B14" s="13"/>
      <c r="C14" s="14" t="s">
        <v>94</v>
      </c>
      <c r="D14" s="23"/>
      <c r="E14" s="15"/>
      <c r="F14" s="24"/>
      <c r="G14" s="24"/>
      <c r="H14" s="24"/>
      <c r="I14" s="24"/>
      <c r="J14" s="24"/>
      <c r="K14" s="16"/>
      <c r="L14" s="16"/>
      <c r="M14" s="15"/>
      <c r="N14" s="15"/>
      <c r="O14" s="17"/>
      <c r="P14" s="15"/>
      <c r="Q14" s="16"/>
      <c r="R14" s="18"/>
    </row>
    <row r="15" spans="2:18" ht="17.25" x14ac:dyDescent="0.25">
      <c r="B15" s="37" t="s">
        <v>167</v>
      </c>
      <c r="C15" s="43" t="s">
        <v>162</v>
      </c>
      <c r="D15" s="20" t="s">
        <v>168</v>
      </c>
      <c r="E15" s="44" t="s">
        <v>7</v>
      </c>
      <c r="F15" s="37">
        <v>35240</v>
      </c>
      <c r="G15" s="20">
        <v>35500</v>
      </c>
      <c r="H15" s="20">
        <f>G15-F15</f>
        <v>260</v>
      </c>
      <c r="I15" s="20">
        <v>1</v>
      </c>
      <c r="J15" s="39">
        <v>0.2</v>
      </c>
      <c r="K15" s="37">
        <f>H15*I15*J15</f>
        <v>52</v>
      </c>
      <c r="L15" s="40" t="s">
        <v>42</v>
      </c>
      <c r="M15" s="45"/>
      <c r="N15" s="46">
        <f>K15*M15</f>
        <v>0</v>
      </c>
      <c r="O15" s="41"/>
      <c r="P15" s="12"/>
      <c r="Q15" s="102"/>
      <c r="R15" s="103"/>
    </row>
    <row r="16" spans="2:18" ht="15.75" thickBot="1" x14ac:dyDescent="0.3">
      <c r="B16" s="48"/>
      <c r="C16" s="49" t="s">
        <v>40</v>
      </c>
      <c r="D16" s="33"/>
      <c r="E16" s="50"/>
      <c r="F16" s="33"/>
      <c r="G16" s="33"/>
      <c r="H16" s="33"/>
      <c r="I16" s="33"/>
      <c r="J16" s="33"/>
      <c r="K16" s="34">
        <f>SUM(K15)</f>
        <v>52</v>
      </c>
      <c r="L16" s="33"/>
      <c r="M16" s="52"/>
      <c r="N16" s="53">
        <f t="shared" ref="N16" si="4">K16*M16</f>
        <v>0</v>
      </c>
      <c r="O16" s="41"/>
      <c r="P16" s="50"/>
      <c r="Q16" s="22" t="s">
        <v>40</v>
      </c>
      <c r="R16" s="69">
        <f>SUM(R15)</f>
        <v>0</v>
      </c>
    </row>
    <row r="17" spans="2:18" ht="24.95" customHeight="1" x14ac:dyDescent="0.25">
      <c r="B17" s="13"/>
      <c r="C17" s="14" t="s">
        <v>169</v>
      </c>
      <c r="D17" s="23"/>
      <c r="E17" s="15"/>
      <c r="F17" s="24"/>
      <c r="G17" s="24"/>
      <c r="H17" s="24"/>
      <c r="I17" s="24"/>
      <c r="J17" s="24"/>
      <c r="K17" s="16"/>
      <c r="L17" s="16"/>
      <c r="M17" s="15"/>
      <c r="N17" s="15"/>
      <c r="O17" s="17"/>
      <c r="P17" s="15"/>
      <c r="Q17" s="16"/>
      <c r="R17" s="18"/>
    </row>
    <row r="18" spans="2:18" x14ac:dyDescent="0.25">
      <c r="B18" s="37" t="s">
        <v>170</v>
      </c>
      <c r="C18" s="43" t="s">
        <v>162</v>
      </c>
      <c r="D18" s="20" t="s">
        <v>35</v>
      </c>
      <c r="E18" s="44" t="s">
        <v>171</v>
      </c>
      <c r="F18" s="37">
        <v>960</v>
      </c>
      <c r="G18" s="20">
        <v>1220</v>
      </c>
      <c r="H18" s="20">
        <f>G18-F18</f>
        <v>260</v>
      </c>
      <c r="I18" s="20"/>
      <c r="J18" s="39"/>
      <c r="K18" s="37">
        <f>H18</f>
        <v>260</v>
      </c>
      <c r="L18" s="40" t="s">
        <v>1</v>
      </c>
      <c r="M18" s="45"/>
      <c r="N18" s="46">
        <f>K18*M18</f>
        <v>0</v>
      </c>
      <c r="O18" s="41"/>
      <c r="P18" s="12"/>
      <c r="Q18" s="40"/>
      <c r="R18" s="70"/>
    </row>
    <row r="19" spans="2:18" x14ac:dyDescent="0.25">
      <c r="B19" s="37" t="s">
        <v>172</v>
      </c>
      <c r="C19" s="43" t="s">
        <v>162</v>
      </c>
      <c r="D19" s="20" t="s">
        <v>35</v>
      </c>
      <c r="E19" s="44" t="s">
        <v>171</v>
      </c>
      <c r="F19" s="37">
        <v>9220</v>
      </c>
      <c r="G19" s="20">
        <v>10240</v>
      </c>
      <c r="H19" s="20">
        <f t="shared" ref="H19:H24" si="5">G19-F19</f>
        <v>1020</v>
      </c>
      <c r="I19" s="20"/>
      <c r="J19" s="39"/>
      <c r="K19" s="37">
        <f t="shared" ref="K19:K24" si="6">H19</f>
        <v>1020</v>
      </c>
      <c r="L19" s="40" t="s">
        <v>1</v>
      </c>
      <c r="M19" s="45"/>
      <c r="N19" s="46">
        <f t="shared" ref="N19:N24" si="7">K19*M19</f>
        <v>0</v>
      </c>
      <c r="O19" s="41"/>
      <c r="P19" s="12"/>
      <c r="Q19" s="40"/>
      <c r="R19" s="70"/>
    </row>
    <row r="20" spans="2:18" x14ac:dyDescent="0.25">
      <c r="B20" s="37" t="s">
        <v>173</v>
      </c>
      <c r="C20" s="43" t="s">
        <v>162</v>
      </c>
      <c r="D20" s="20" t="s">
        <v>35</v>
      </c>
      <c r="E20" s="44" t="s">
        <v>171</v>
      </c>
      <c r="F20" s="37">
        <v>14485</v>
      </c>
      <c r="G20" s="20">
        <v>15235</v>
      </c>
      <c r="H20" s="20">
        <f t="shared" si="5"/>
        <v>750</v>
      </c>
      <c r="I20" s="20"/>
      <c r="J20" s="39"/>
      <c r="K20" s="37">
        <f t="shared" si="6"/>
        <v>750</v>
      </c>
      <c r="L20" s="40" t="s">
        <v>1</v>
      </c>
      <c r="M20" s="45"/>
      <c r="N20" s="46">
        <f t="shared" si="7"/>
        <v>0</v>
      </c>
      <c r="O20" s="41"/>
      <c r="P20" s="12"/>
      <c r="Q20" s="40"/>
      <c r="R20" s="70"/>
    </row>
    <row r="21" spans="2:18" x14ac:dyDescent="0.25">
      <c r="B21" s="37" t="s">
        <v>174</v>
      </c>
      <c r="C21" s="43" t="s">
        <v>162</v>
      </c>
      <c r="D21" s="20" t="s">
        <v>35</v>
      </c>
      <c r="E21" s="44" t="s">
        <v>171</v>
      </c>
      <c r="F21" s="37">
        <v>18560</v>
      </c>
      <c r="G21" s="20">
        <v>19525</v>
      </c>
      <c r="H21" s="20">
        <f>G21-F21</f>
        <v>965</v>
      </c>
      <c r="I21" s="20"/>
      <c r="J21" s="39"/>
      <c r="K21" s="37">
        <f>H21</f>
        <v>965</v>
      </c>
      <c r="L21" s="40" t="s">
        <v>1</v>
      </c>
      <c r="M21" s="45"/>
      <c r="N21" s="46">
        <f t="shared" si="7"/>
        <v>0</v>
      </c>
      <c r="O21" s="41"/>
      <c r="P21" s="12"/>
      <c r="Q21" s="40"/>
      <c r="R21" s="70"/>
    </row>
    <row r="22" spans="2:18" x14ac:dyDescent="0.25">
      <c r="B22" s="37" t="s">
        <v>175</v>
      </c>
      <c r="C22" s="43" t="s">
        <v>162</v>
      </c>
      <c r="D22" s="20" t="s">
        <v>35</v>
      </c>
      <c r="E22" s="44" t="s">
        <v>171</v>
      </c>
      <c r="F22" s="37">
        <v>20905</v>
      </c>
      <c r="G22" s="20">
        <v>21175</v>
      </c>
      <c r="H22" s="20">
        <f t="shared" si="5"/>
        <v>270</v>
      </c>
      <c r="I22" s="20"/>
      <c r="J22" s="39"/>
      <c r="K22" s="37">
        <f t="shared" si="6"/>
        <v>270</v>
      </c>
      <c r="L22" s="40" t="s">
        <v>1</v>
      </c>
      <c r="M22" s="45"/>
      <c r="N22" s="46">
        <f t="shared" si="7"/>
        <v>0</v>
      </c>
      <c r="O22" s="41"/>
      <c r="P22" s="12"/>
      <c r="Q22" s="40"/>
      <c r="R22" s="70"/>
    </row>
    <row r="23" spans="2:18" x14ac:dyDescent="0.25">
      <c r="B23" s="37" t="s">
        <v>176</v>
      </c>
      <c r="C23" s="43" t="s">
        <v>162</v>
      </c>
      <c r="D23" s="20" t="s">
        <v>35</v>
      </c>
      <c r="E23" s="44" t="s">
        <v>171</v>
      </c>
      <c r="F23" s="37">
        <v>24635</v>
      </c>
      <c r="G23" s="20">
        <v>24955</v>
      </c>
      <c r="H23" s="20">
        <f t="shared" si="5"/>
        <v>320</v>
      </c>
      <c r="I23" s="20"/>
      <c r="J23" s="39"/>
      <c r="K23" s="37">
        <f t="shared" si="6"/>
        <v>320</v>
      </c>
      <c r="L23" s="40" t="s">
        <v>1</v>
      </c>
      <c r="M23" s="45"/>
      <c r="N23" s="46">
        <f t="shared" si="7"/>
        <v>0</v>
      </c>
      <c r="O23" s="41"/>
      <c r="P23" s="12"/>
      <c r="Q23" s="40"/>
      <c r="R23" s="70"/>
    </row>
    <row r="24" spans="2:18" x14ac:dyDescent="0.25">
      <c r="B24" s="37" t="s">
        <v>177</v>
      </c>
      <c r="C24" s="43" t="s">
        <v>162</v>
      </c>
      <c r="D24" s="20" t="s">
        <v>35</v>
      </c>
      <c r="E24" s="44" t="s">
        <v>171</v>
      </c>
      <c r="F24" s="37">
        <v>33750</v>
      </c>
      <c r="G24" s="20">
        <v>34400</v>
      </c>
      <c r="H24" s="20">
        <f t="shared" si="5"/>
        <v>650</v>
      </c>
      <c r="I24" s="20"/>
      <c r="J24" s="39"/>
      <c r="K24" s="37">
        <f t="shared" si="6"/>
        <v>650</v>
      </c>
      <c r="L24" s="40" t="s">
        <v>1</v>
      </c>
      <c r="M24" s="45"/>
      <c r="N24" s="46">
        <f t="shared" si="7"/>
        <v>0</v>
      </c>
      <c r="O24" s="41"/>
      <c r="P24" s="12"/>
      <c r="Q24" s="40"/>
      <c r="R24" s="70"/>
    </row>
    <row r="25" spans="2:18" ht="15.75" thickBot="1" x14ac:dyDescent="0.3">
      <c r="B25" s="73"/>
      <c r="C25" s="74" t="s">
        <v>40</v>
      </c>
      <c r="D25" s="25"/>
      <c r="E25" s="75"/>
      <c r="F25" s="33"/>
      <c r="G25" s="33"/>
      <c r="H25" s="33"/>
      <c r="I25" s="33"/>
      <c r="J25" s="33"/>
      <c r="K25" s="25">
        <f>SUM(K18:K24)</f>
        <v>4235</v>
      </c>
      <c r="L25" s="76"/>
      <c r="M25" s="25" t="s">
        <v>40</v>
      </c>
      <c r="N25" s="77">
        <f>SUM(N18:N24)</f>
        <v>0</v>
      </c>
      <c r="O25" s="72"/>
      <c r="P25" s="75"/>
      <c r="Q25" s="25" t="s">
        <v>40</v>
      </c>
      <c r="R25" s="78">
        <f>SUM(R18:R24)</f>
        <v>0</v>
      </c>
    </row>
    <row r="26" spans="2:18" ht="24.95" customHeight="1" x14ac:dyDescent="0.25">
      <c r="B26" s="13"/>
      <c r="C26" s="14" t="s">
        <v>178</v>
      </c>
      <c r="D26" s="14"/>
      <c r="E26" s="14"/>
      <c r="F26" s="24"/>
      <c r="G26" s="24"/>
      <c r="H26" s="24"/>
      <c r="I26" s="24"/>
      <c r="J26" s="24"/>
      <c r="K26" s="16"/>
      <c r="L26" s="16"/>
      <c r="M26" s="15"/>
      <c r="N26" s="15"/>
      <c r="O26" s="17"/>
      <c r="P26" s="15"/>
      <c r="Q26" s="16"/>
      <c r="R26" s="18"/>
    </row>
    <row r="27" spans="2:18" ht="17.25" x14ac:dyDescent="0.25">
      <c r="B27" s="37" t="s">
        <v>179</v>
      </c>
      <c r="C27" s="43" t="s">
        <v>162</v>
      </c>
      <c r="D27" s="20" t="s">
        <v>37</v>
      </c>
      <c r="E27" s="44" t="s">
        <v>180</v>
      </c>
      <c r="F27" s="37">
        <v>4155</v>
      </c>
      <c r="G27" s="20">
        <v>5735</v>
      </c>
      <c r="H27" s="20">
        <f>G27-F27</f>
        <v>1580</v>
      </c>
      <c r="I27" s="20">
        <v>6</v>
      </c>
      <c r="J27" s="39">
        <v>0.05</v>
      </c>
      <c r="K27" s="37">
        <f>H27*I27*J27</f>
        <v>474</v>
      </c>
      <c r="L27" s="40" t="s">
        <v>42</v>
      </c>
      <c r="M27" s="45"/>
      <c r="N27" s="46">
        <f>K27*M27</f>
        <v>0</v>
      </c>
      <c r="O27" s="41"/>
      <c r="P27" s="141" t="s">
        <v>330</v>
      </c>
      <c r="Q27" s="40" t="s">
        <v>42</v>
      </c>
      <c r="R27" s="47">
        <f>H27*I27*J27</f>
        <v>474</v>
      </c>
    </row>
    <row r="28" spans="2:18" ht="17.25" x14ac:dyDescent="0.25">
      <c r="B28" s="37" t="s">
        <v>181</v>
      </c>
      <c r="C28" s="43" t="s">
        <v>162</v>
      </c>
      <c r="D28" s="20" t="s">
        <v>37</v>
      </c>
      <c r="E28" s="44" t="s">
        <v>180</v>
      </c>
      <c r="F28" s="37">
        <v>6535</v>
      </c>
      <c r="G28" s="20">
        <v>8595</v>
      </c>
      <c r="H28" s="20">
        <f t="shared" ref="H28:H30" si="8">G28-F28</f>
        <v>2060</v>
      </c>
      <c r="I28" s="20">
        <v>6</v>
      </c>
      <c r="J28" s="39">
        <v>0.05</v>
      </c>
      <c r="K28" s="37">
        <f t="shared" ref="K28:K30" si="9">H28*I28*J28</f>
        <v>618</v>
      </c>
      <c r="L28" s="40" t="s">
        <v>42</v>
      </c>
      <c r="M28" s="45"/>
      <c r="N28" s="46">
        <f t="shared" ref="N28:N51" si="10">K28*M28</f>
        <v>0</v>
      </c>
      <c r="O28" s="41"/>
      <c r="P28" s="141" t="s">
        <v>330</v>
      </c>
      <c r="Q28" s="40" t="s">
        <v>42</v>
      </c>
      <c r="R28" s="47">
        <f t="shared" ref="R28:R30" si="11">H28*I28*J28</f>
        <v>618</v>
      </c>
    </row>
    <row r="29" spans="2:18" ht="17.25" x14ac:dyDescent="0.25">
      <c r="B29" s="37" t="s">
        <v>182</v>
      </c>
      <c r="C29" s="43" t="s">
        <v>162</v>
      </c>
      <c r="D29" s="20" t="s">
        <v>37</v>
      </c>
      <c r="E29" s="44" t="s">
        <v>180</v>
      </c>
      <c r="F29" s="37">
        <v>10240</v>
      </c>
      <c r="G29" s="20">
        <v>12100</v>
      </c>
      <c r="H29" s="20">
        <f t="shared" si="8"/>
        <v>1860</v>
      </c>
      <c r="I29" s="20">
        <v>6</v>
      </c>
      <c r="J29" s="39">
        <v>0.05</v>
      </c>
      <c r="K29" s="37">
        <f t="shared" si="9"/>
        <v>558</v>
      </c>
      <c r="L29" s="40" t="s">
        <v>42</v>
      </c>
      <c r="M29" s="45"/>
      <c r="N29" s="46">
        <f t="shared" si="10"/>
        <v>0</v>
      </c>
      <c r="O29" s="41"/>
      <c r="P29" s="141" t="s">
        <v>330</v>
      </c>
      <c r="Q29" s="40" t="s">
        <v>42</v>
      </c>
      <c r="R29" s="47">
        <f t="shared" si="11"/>
        <v>558</v>
      </c>
    </row>
    <row r="30" spans="2:18" ht="17.25" x14ac:dyDescent="0.25">
      <c r="B30" s="37" t="s">
        <v>183</v>
      </c>
      <c r="C30" s="43" t="s">
        <v>162</v>
      </c>
      <c r="D30" s="20" t="s">
        <v>37</v>
      </c>
      <c r="E30" s="44" t="s">
        <v>180</v>
      </c>
      <c r="F30" s="37">
        <v>26805</v>
      </c>
      <c r="G30" s="20">
        <v>27095</v>
      </c>
      <c r="H30" s="20">
        <f t="shared" si="8"/>
        <v>290</v>
      </c>
      <c r="I30" s="20">
        <v>6</v>
      </c>
      <c r="J30" s="39">
        <v>0.05</v>
      </c>
      <c r="K30" s="37">
        <f t="shared" si="9"/>
        <v>87</v>
      </c>
      <c r="L30" s="40" t="s">
        <v>42</v>
      </c>
      <c r="M30" s="45"/>
      <c r="N30" s="46">
        <f t="shared" si="10"/>
        <v>0</v>
      </c>
      <c r="O30" s="41"/>
      <c r="P30" s="141" t="s">
        <v>330</v>
      </c>
      <c r="Q30" s="40" t="s">
        <v>42</v>
      </c>
      <c r="R30" s="47">
        <f t="shared" si="11"/>
        <v>87</v>
      </c>
    </row>
    <row r="31" spans="2:18" ht="15" customHeight="1" thickBot="1" x14ac:dyDescent="0.3">
      <c r="B31" s="108"/>
      <c r="C31" s="109"/>
      <c r="D31" s="110"/>
      <c r="E31" s="111"/>
      <c r="F31" s="110"/>
      <c r="G31" s="110"/>
      <c r="H31" s="110"/>
      <c r="I31" s="110"/>
      <c r="J31" s="110"/>
      <c r="K31" s="112">
        <f>SUM(K27:K30)</f>
        <v>1737</v>
      </c>
      <c r="L31" s="110"/>
      <c r="M31" s="112" t="s">
        <v>40</v>
      </c>
      <c r="N31" s="113">
        <f>SUM(N27:N30)</f>
        <v>0</v>
      </c>
      <c r="O31" s="41"/>
      <c r="P31" s="101"/>
      <c r="Q31" s="25" t="s">
        <v>40</v>
      </c>
      <c r="R31" s="78">
        <f>SUM(R27:R30)</f>
        <v>1737</v>
      </c>
    </row>
    <row r="32" spans="2:18" ht="24.95" customHeight="1" x14ac:dyDescent="0.25">
      <c r="B32" s="13"/>
      <c r="C32" s="136" t="s">
        <v>185</v>
      </c>
      <c r="D32" s="136"/>
      <c r="E32" s="136"/>
      <c r="F32" s="115"/>
      <c r="G32" s="115"/>
      <c r="H32" s="115"/>
      <c r="I32" s="115"/>
      <c r="J32" s="115"/>
      <c r="K32" s="16"/>
      <c r="L32" s="16"/>
      <c r="M32" s="15"/>
      <c r="N32" s="15"/>
      <c r="O32" s="17"/>
      <c r="P32" s="15"/>
      <c r="Q32" s="16"/>
      <c r="R32" s="18"/>
    </row>
    <row r="33" spans="2:18" x14ac:dyDescent="0.25">
      <c r="B33" s="37" t="s">
        <v>186</v>
      </c>
      <c r="C33" s="43" t="s">
        <v>162</v>
      </c>
      <c r="D33" s="20" t="s">
        <v>33</v>
      </c>
      <c r="E33" s="116" t="s">
        <v>187</v>
      </c>
      <c r="F33" s="117">
        <v>0</v>
      </c>
      <c r="G33" s="20">
        <v>960</v>
      </c>
      <c r="H33" s="20">
        <f>G33-F33</f>
        <v>960</v>
      </c>
      <c r="I33" s="20"/>
      <c r="J33" s="39"/>
      <c r="K33" s="20">
        <f>H33</f>
        <v>960</v>
      </c>
      <c r="L33" s="40" t="s">
        <v>1</v>
      </c>
      <c r="M33" s="45"/>
      <c r="N33" s="46">
        <f>K33*M33</f>
        <v>0</v>
      </c>
      <c r="O33" s="41"/>
      <c r="P33" s="107"/>
      <c r="Q33" s="40"/>
      <c r="R33" s="70"/>
    </row>
    <row r="34" spans="2:18" x14ac:dyDescent="0.25">
      <c r="B34" s="37" t="s">
        <v>188</v>
      </c>
      <c r="C34" s="43" t="s">
        <v>162</v>
      </c>
      <c r="D34" s="20" t="s">
        <v>33</v>
      </c>
      <c r="E34" s="116" t="s">
        <v>187</v>
      </c>
      <c r="F34" s="117">
        <v>1220</v>
      </c>
      <c r="G34" s="20">
        <v>3485</v>
      </c>
      <c r="H34" s="20">
        <f t="shared" ref="H34:H51" si="12">G34-F34</f>
        <v>2265</v>
      </c>
      <c r="I34" s="20"/>
      <c r="J34" s="39"/>
      <c r="K34" s="20">
        <f t="shared" ref="K34:K51" si="13">H34</f>
        <v>2265</v>
      </c>
      <c r="L34" s="40" t="s">
        <v>1</v>
      </c>
      <c r="M34" s="45"/>
      <c r="N34" s="46">
        <f t="shared" si="10"/>
        <v>0</v>
      </c>
      <c r="O34" s="41"/>
      <c r="P34" s="107"/>
      <c r="Q34" s="40"/>
      <c r="R34" s="70"/>
    </row>
    <row r="35" spans="2:18" x14ac:dyDescent="0.25">
      <c r="B35" s="37" t="s">
        <v>189</v>
      </c>
      <c r="C35" s="43" t="s">
        <v>162</v>
      </c>
      <c r="D35" s="20" t="s">
        <v>33</v>
      </c>
      <c r="E35" s="116" t="s">
        <v>187</v>
      </c>
      <c r="F35" s="117">
        <v>3485</v>
      </c>
      <c r="G35" s="20">
        <v>4155</v>
      </c>
      <c r="H35" s="20">
        <f t="shared" si="12"/>
        <v>670</v>
      </c>
      <c r="I35" s="20"/>
      <c r="J35" s="39"/>
      <c r="K35" s="20">
        <f t="shared" si="13"/>
        <v>670</v>
      </c>
      <c r="L35" s="40" t="s">
        <v>1</v>
      </c>
      <c r="M35" s="45"/>
      <c r="N35" s="46">
        <f t="shared" si="10"/>
        <v>0</v>
      </c>
      <c r="O35" s="41"/>
      <c r="P35" s="107"/>
      <c r="Q35" s="40"/>
      <c r="R35" s="70"/>
    </row>
    <row r="36" spans="2:18" x14ac:dyDescent="0.25">
      <c r="B36" s="37" t="s">
        <v>190</v>
      </c>
      <c r="C36" s="43" t="s">
        <v>162</v>
      </c>
      <c r="D36" s="20" t="s">
        <v>33</v>
      </c>
      <c r="E36" s="116" t="s">
        <v>187</v>
      </c>
      <c r="F36" s="117">
        <v>5735</v>
      </c>
      <c r="G36" s="20">
        <v>6535</v>
      </c>
      <c r="H36" s="20">
        <f t="shared" si="12"/>
        <v>800</v>
      </c>
      <c r="I36" s="20"/>
      <c r="J36" s="39"/>
      <c r="K36" s="20">
        <f t="shared" si="13"/>
        <v>800</v>
      </c>
      <c r="L36" s="40" t="s">
        <v>1</v>
      </c>
      <c r="M36" s="45"/>
      <c r="N36" s="46">
        <f t="shared" si="10"/>
        <v>0</v>
      </c>
      <c r="O36" s="41"/>
      <c r="P36" s="107"/>
      <c r="Q36" s="40"/>
      <c r="R36" s="70"/>
    </row>
    <row r="37" spans="2:18" x14ac:dyDescent="0.25">
      <c r="B37" s="37" t="s">
        <v>191</v>
      </c>
      <c r="C37" s="43" t="s">
        <v>162</v>
      </c>
      <c r="D37" s="20" t="s">
        <v>33</v>
      </c>
      <c r="E37" s="116" t="s">
        <v>187</v>
      </c>
      <c r="F37" s="117">
        <v>8595</v>
      </c>
      <c r="G37" s="20">
        <v>9220</v>
      </c>
      <c r="H37" s="20">
        <f t="shared" si="12"/>
        <v>625</v>
      </c>
      <c r="I37" s="20"/>
      <c r="J37" s="39"/>
      <c r="K37" s="20">
        <f t="shared" si="13"/>
        <v>625</v>
      </c>
      <c r="L37" s="40" t="s">
        <v>1</v>
      </c>
      <c r="M37" s="45"/>
      <c r="N37" s="46">
        <f t="shared" si="10"/>
        <v>0</v>
      </c>
      <c r="O37" s="41"/>
      <c r="P37" s="107"/>
      <c r="Q37" s="40"/>
      <c r="R37" s="70"/>
    </row>
    <row r="38" spans="2:18" x14ac:dyDescent="0.25">
      <c r="B38" s="37" t="s">
        <v>192</v>
      </c>
      <c r="C38" s="43" t="s">
        <v>162</v>
      </c>
      <c r="D38" s="20" t="s">
        <v>33</v>
      </c>
      <c r="E38" s="116" t="s">
        <v>187</v>
      </c>
      <c r="F38" s="117">
        <v>12100</v>
      </c>
      <c r="G38" s="20">
        <v>14080</v>
      </c>
      <c r="H38" s="20">
        <f t="shared" si="12"/>
        <v>1980</v>
      </c>
      <c r="I38" s="20"/>
      <c r="J38" s="39"/>
      <c r="K38" s="20">
        <f t="shared" si="13"/>
        <v>1980</v>
      </c>
      <c r="L38" s="40" t="s">
        <v>1</v>
      </c>
      <c r="M38" s="45"/>
      <c r="N38" s="46">
        <f t="shared" si="10"/>
        <v>0</v>
      </c>
      <c r="O38" s="41"/>
      <c r="P38" s="107"/>
      <c r="Q38" s="40"/>
      <c r="R38" s="70"/>
    </row>
    <row r="39" spans="2:18" x14ac:dyDescent="0.25">
      <c r="B39" s="37" t="s">
        <v>193</v>
      </c>
      <c r="C39" s="43" t="s">
        <v>162</v>
      </c>
      <c r="D39" s="20" t="s">
        <v>33</v>
      </c>
      <c r="E39" s="116" t="s">
        <v>187</v>
      </c>
      <c r="F39" s="117">
        <v>15235</v>
      </c>
      <c r="G39" s="20">
        <v>16650</v>
      </c>
      <c r="H39" s="20">
        <f t="shared" si="12"/>
        <v>1415</v>
      </c>
      <c r="I39" s="20"/>
      <c r="J39" s="39"/>
      <c r="K39" s="20">
        <f t="shared" si="13"/>
        <v>1415</v>
      </c>
      <c r="L39" s="40" t="s">
        <v>1</v>
      </c>
      <c r="M39" s="45"/>
      <c r="N39" s="46">
        <f t="shared" si="10"/>
        <v>0</v>
      </c>
      <c r="O39" s="41"/>
      <c r="P39" s="107"/>
      <c r="Q39" s="40"/>
      <c r="R39" s="70"/>
    </row>
    <row r="40" spans="2:18" x14ac:dyDescent="0.25">
      <c r="B40" s="37" t="s">
        <v>194</v>
      </c>
      <c r="C40" s="43" t="s">
        <v>162</v>
      </c>
      <c r="D40" s="20" t="s">
        <v>33</v>
      </c>
      <c r="E40" s="116" t="s">
        <v>187</v>
      </c>
      <c r="F40" s="117">
        <v>16650</v>
      </c>
      <c r="G40" s="20">
        <v>18560</v>
      </c>
      <c r="H40" s="20">
        <f t="shared" si="12"/>
        <v>1910</v>
      </c>
      <c r="I40" s="20"/>
      <c r="J40" s="39"/>
      <c r="K40" s="20">
        <f t="shared" si="13"/>
        <v>1910</v>
      </c>
      <c r="L40" s="40" t="s">
        <v>1</v>
      </c>
      <c r="M40" s="45"/>
      <c r="N40" s="46">
        <f t="shared" si="10"/>
        <v>0</v>
      </c>
      <c r="O40" s="41"/>
      <c r="P40" s="107"/>
      <c r="Q40" s="40"/>
      <c r="R40" s="70"/>
    </row>
    <row r="41" spans="2:18" x14ac:dyDescent="0.25">
      <c r="B41" s="37" t="s">
        <v>195</v>
      </c>
      <c r="C41" s="43" t="s">
        <v>162</v>
      </c>
      <c r="D41" s="20" t="s">
        <v>33</v>
      </c>
      <c r="E41" s="116" t="s">
        <v>187</v>
      </c>
      <c r="F41" s="117">
        <v>19525</v>
      </c>
      <c r="G41" s="20">
        <v>20905</v>
      </c>
      <c r="H41" s="20">
        <f t="shared" si="12"/>
        <v>1380</v>
      </c>
      <c r="I41" s="20"/>
      <c r="J41" s="39"/>
      <c r="K41" s="20">
        <f t="shared" si="13"/>
        <v>1380</v>
      </c>
      <c r="L41" s="40" t="s">
        <v>1</v>
      </c>
      <c r="M41" s="45"/>
      <c r="N41" s="46">
        <f t="shared" si="10"/>
        <v>0</v>
      </c>
      <c r="O41" s="41"/>
      <c r="P41" s="107"/>
      <c r="Q41" s="40"/>
      <c r="R41" s="70"/>
    </row>
    <row r="42" spans="2:18" x14ac:dyDescent="0.25">
      <c r="B42" s="37" t="s">
        <v>196</v>
      </c>
      <c r="C42" s="43" t="s">
        <v>162</v>
      </c>
      <c r="D42" s="20" t="s">
        <v>33</v>
      </c>
      <c r="E42" s="116" t="s">
        <v>187</v>
      </c>
      <c r="F42" s="117">
        <v>21175</v>
      </c>
      <c r="G42" s="20">
        <v>23245</v>
      </c>
      <c r="H42" s="20">
        <f t="shared" si="12"/>
        <v>2070</v>
      </c>
      <c r="I42" s="20"/>
      <c r="J42" s="39"/>
      <c r="K42" s="20">
        <f t="shared" si="13"/>
        <v>2070</v>
      </c>
      <c r="L42" s="40" t="s">
        <v>1</v>
      </c>
      <c r="M42" s="45"/>
      <c r="N42" s="46">
        <f t="shared" si="10"/>
        <v>0</v>
      </c>
      <c r="O42" s="41"/>
      <c r="P42" s="107"/>
      <c r="Q42" s="40"/>
      <c r="R42" s="70"/>
    </row>
    <row r="43" spans="2:18" x14ac:dyDescent="0.25">
      <c r="B43" s="37" t="s">
        <v>197</v>
      </c>
      <c r="C43" s="43" t="s">
        <v>162</v>
      </c>
      <c r="D43" s="20" t="s">
        <v>33</v>
      </c>
      <c r="E43" s="116" t="s">
        <v>187</v>
      </c>
      <c r="F43" s="117">
        <v>23245</v>
      </c>
      <c r="G43" s="20">
        <v>24635</v>
      </c>
      <c r="H43" s="20">
        <f t="shared" si="12"/>
        <v>1390</v>
      </c>
      <c r="I43" s="20"/>
      <c r="J43" s="39"/>
      <c r="K43" s="20">
        <f t="shared" si="13"/>
        <v>1390</v>
      </c>
      <c r="L43" s="40" t="s">
        <v>1</v>
      </c>
      <c r="M43" s="45"/>
      <c r="N43" s="46">
        <f t="shared" si="10"/>
        <v>0</v>
      </c>
      <c r="O43" s="41"/>
      <c r="P43" s="107"/>
      <c r="Q43" s="40"/>
      <c r="R43" s="70"/>
    </row>
    <row r="44" spans="2:18" x14ac:dyDescent="0.25">
      <c r="B44" s="37" t="s">
        <v>198</v>
      </c>
      <c r="C44" s="43" t="s">
        <v>162</v>
      </c>
      <c r="D44" s="20" t="s">
        <v>33</v>
      </c>
      <c r="E44" s="116" t="s">
        <v>187</v>
      </c>
      <c r="F44" s="117">
        <v>24955</v>
      </c>
      <c r="G44" s="20">
        <v>26325</v>
      </c>
      <c r="H44" s="20">
        <f t="shared" si="12"/>
        <v>1370</v>
      </c>
      <c r="I44" s="20"/>
      <c r="J44" s="39"/>
      <c r="K44" s="20">
        <f t="shared" si="13"/>
        <v>1370</v>
      </c>
      <c r="L44" s="40" t="s">
        <v>1</v>
      </c>
      <c r="M44" s="45"/>
      <c r="N44" s="46">
        <f t="shared" si="10"/>
        <v>0</v>
      </c>
      <c r="O44" s="41"/>
      <c r="P44" s="107"/>
      <c r="Q44" s="40"/>
      <c r="R44" s="70"/>
    </row>
    <row r="45" spans="2:18" x14ac:dyDescent="0.25">
      <c r="B45" s="37" t="s">
        <v>199</v>
      </c>
      <c r="C45" s="43" t="s">
        <v>162</v>
      </c>
      <c r="D45" s="20" t="s">
        <v>33</v>
      </c>
      <c r="E45" s="116" t="s">
        <v>187</v>
      </c>
      <c r="F45" s="117">
        <v>26325</v>
      </c>
      <c r="G45" s="20">
        <v>26805</v>
      </c>
      <c r="H45" s="20">
        <f t="shared" si="12"/>
        <v>480</v>
      </c>
      <c r="I45" s="20"/>
      <c r="J45" s="39"/>
      <c r="K45" s="20">
        <f t="shared" si="13"/>
        <v>480</v>
      </c>
      <c r="L45" s="40" t="s">
        <v>1</v>
      </c>
      <c r="M45" s="45"/>
      <c r="N45" s="46">
        <f t="shared" si="10"/>
        <v>0</v>
      </c>
      <c r="O45" s="41"/>
      <c r="P45" s="107"/>
      <c r="Q45" s="40"/>
      <c r="R45" s="70"/>
    </row>
    <row r="46" spans="2:18" x14ac:dyDescent="0.25">
      <c r="B46" s="37" t="s">
        <v>200</v>
      </c>
      <c r="C46" s="43" t="s">
        <v>162</v>
      </c>
      <c r="D46" s="20" t="s">
        <v>33</v>
      </c>
      <c r="E46" s="116" t="s">
        <v>187</v>
      </c>
      <c r="F46" s="117">
        <v>27095</v>
      </c>
      <c r="G46" s="20">
        <v>29410</v>
      </c>
      <c r="H46" s="20">
        <f t="shared" si="12"/>
        <v>2315</v>
      </c>
      <c r="I46" s="20"/>
      <c r="J46" s="39"/>
      <c r="K46" s="20">
        <f t="shared" si="13"/>
        <v>2315</v>
      </c>
      <c r="L46" s="40" t="s">
        <v>1</v>
      </c>
      <c r="M46" s="45"/>
      <c r="N46" s="46">
        <f t="shared" si="10"/>
        <v>0</v>
      </c>
      <c r="O46" s="41"/>
      <c r="P46" s="107"/>
      <c r="Q46" s="40"/>
      <c r="R46" s="70"/>
    </row>
    <row r="47" spans="2:18" x14ac:dyDescent="0.25">
      <c r="B47" s="37" t="s">
        <v>201</v>
      </c>
      <c r="C47" s="43" t="s">
        <v>162</v>
      </c>
      <c r="D47" s="20" t="s">
        <v>33</v>
      </c>
      <c r="E47" s="116" t="s">
        <v>187</v>
      </c>
      <c r="F47" s="117">
        <v>29410</v>
      </c>
      <c r="G47" s="20">
        <v>31300</v>
      </c>
      <c r="H47" s="20">
        <f t="shared" si="12"/>
        <v>1890</v>
      </c>
      <c r="I47" s="20"/>
      <c r="J47" s="39"/>
      <c r="K47" s="20">
        <f t="shared" si="13"/>
        <v>1890</v>
      </c>
      <c r="L47" s="40" t="s">
        <v>1</v>
      </c>
      <c r="M47" s="45"/>
      <c r="N47" s="46">
        <f t="shared" si="10"/>
        <v>0</v>
      </c>
      <c r="O47" s="41"/>
      <c r="P47" s="107"/>
      <c r="Q47" s="40"/>
      <c r="R47" s="70"/>
    </row>
    <row r="48" spans="2:18" x14ac:dyDescent="0.25">
      <c r="B48" s="37" t="s">
        <v>202</v>
      </c>
      <c r="C48" s="43" t="s">
        <v>162</v>
      </c>
      <c r="D48" s="20" t="s">
        <v>33</v>
      </c>
      <c r="E48" s="116" t="s">
        <v>187</v>
      </c>
      <c r="F48" s="117">
        <v>31300</v>
      </c>
      <c r="G48" s="20">
        <v>33750</v>
      </c>
      <c r="H48" s="20">
        <f t="shared" si="12"/>
        <v>2450</v>
      </c>
      <c r="I48" s="20"/>
      <c r="J48" s="39"/>
      <c r="K48" s="20">
        <f t="shared" si="13"/>
        <v>2450</v>
      </c>
      <c r="L48" s="40" t="s">
        <v>1</v>
      </c>
      <c r="M48" s="45"/>
      <c r="N48" s="46">
        <f t="shared" si="10"/>
        <v>0</v>
      </c>
      <c r="O48" s="41"/>
      <c r="P48" s="107"/>
      <c r="Q48" s="40"/>
      <c r="R48" s="70"/>
    </row>
    <row r="49" spans="2:18" x14ac:dyDescent="0.25">
      <c r="B49" s="37" t="s">
        <v>203</v>
      </c>
      <c r="C49" s="43" t="s">
        <v>162</v>
      </c>
      <c r="D49" s="20" t="s">
        <v>33</v>
      </c>
      <c r="E49" s="116" t="s">
        <v>187</v>
      </c>
      <c r="F49" s="117">
        <v>34400</v>
      </c>
      <c r="G49" s="20">
        <v>36290</v>
      </c>
      <c r="H49" s="20">
        <f t="shared" si="12"/>
        <v>1890</v>
      </c>
      <c r="I49" s="20"/>
      <c r="J49" s="39"/>
      <c r="K49" s="20">
        <f t="shared" si="13"/>
        <v>1890</v>
      </c>
      <c r="L49" s="40" t="s">
        <v>1</v>
      </c>
      <c r="M49" s="45"/>
      <c r="N49" s="46">
        <f t="shared" si="10"/>
        <v>0</v>
      </c>
      <c r="O49" s="41"/>
      <c r="P49" s="107"/>
      <c r="Q49" s="40"/>
      <c r="R49" s="70"/>
    </row>
    <row r="50" spans="2:18" x14ac:dyDescent="0.25">
      <c r="B50" s="37" t="s">
        <v>204</v>
      </c>
      <c r="C50" s="43" t="s">
        <v>162</v>
      </c>
      <c r="D50" s="20" t="s">
        <v>33</v>
      </c>
      <c r="E50" s="116" t="s">
        <v>187</v>
      </c>
      <c r="F50" s="117">
        <v>36290</v>
      </c>
      <c r="G50" s="20">
        <v>38385</v>
      </c>
      <c r="H50" s="20">
        <f t="shared" si="12"/>
        <v>2095</v>
      </c>
      <c r="I50" s="20"/>
      <c r="J50" s="39"/>
      <c r="K50" s="20">
        <f t="shared" si="13"/>
        <v>2095</v>
      </c>
      <c r="L50" s="40" t="s">
        <v>1</v>
      </c>
      <c r="M50" s="45"/>
      <c r="N50" s="46">
        <f t="shared" si="10"/>
        <v>0</v>
      </c>
      <c r="O50" s="41"/>
      <c r="P50" s="107"/>
      <c r="Q50" s="40"/>
      <c r="R50" s="70"/>
    </row>
    <row r="51" spans="2:18" x14ac:dyDescent="0.25">
      <c r="B51" s="37" t="s">
        <v>205</v>
      </c>
      <c r="C51" s="43" t="s">
        <v>162</v>
      </c>
      <c r="D51" s="20" t="s">
        <v>33</v>
      </c>
      <c r="E51" s="116" t="s">
        <v>187</v>
      </c>
      <c r="F51" s="117">
        <v>38385</v>
      </c>
      <c r="G51" s="20">
        <v>39555</v>
      </c>
      <c r="H51" s="20">
        <f t="shared" si="12"/>
        <v>1170</v>
      </c>
      <c r="I51" s="20"/>
      <c r="J51" s="39"/>
      <c r="K51" s="20">
        <f t="shared" si="13"/>
        <v>1170</v>
      </c>
      <c r="L51" s="40" t="s">
        <v>1</v>
      </c>
      <c r="M51" s="45"/>
      <c r="N51" s="46">
        <f t="shared" si="10"/>
        <v>0</v>
      </c>
      <c r="O51" s="41"/>
      <c r="P51" s="107"/>
      <c r="Q51" s="40"/>
      <c r="R51" s="70"/>
    </row>
    <row r="52" spans="2:18" ht="15" customHeight="1" thickBot="1" x14ac:dyDescent="0.3">
      <c r="B52" s="108"/>
      <c r="C52" s="109"/>
      <c r="D52" s="110"/>
      <c r="E52" s="111"/>
      <c r="F52" s="33"/>
      <c r="G52" s="33"/>
      <c r="H52" s="33"/>
      <c r="I52" s="33"/>
      <c r="J52" s="33"/>
      <c r="K52" s="112">
        <f>SUM(K33:K51)</f>
        <v>29125</v>
      </c>
      <c r="L52" s="110"/>
      <c r="M52" s="112" t="s">
        <v>40</v>
      </c>
      <c r="N52" s="113">
        <f>SUM(N33:N51)</f>
        <v>0</v>
      </c>
      <c r="O52" s="114"/>
      <c r="P52" s="101"/>
      <c r="Q52" s="25" t="s">
        <v>40</v>
      </c>
      <c r="R52" s="78">
        <f>SUM(R33:R51)</f>
        <v>0</v>
      </c>
    </row>
    <row r="53" spans="2:18" ht="30" customHeight="1" thickBot="1" x14ac:dyDescent="0.3">
      <c r="B53" s="26" t="s">
        <v>154</v>
      </c>
      <c r="C53" s="80"/>
      <c r="D53" s="80"/>
      <c r="E53" s="80"/>
      <c r="F53" s="81"/>
      <c r="G53" s="81"/>
      <c r="H53" s="81"/>
      <c r="I53" s="81"/>
      <c r="J53" s="81"/>
      <c r="K53" s="82"/>
      <c r="L53" s="82"/>
      <c r="M53" s="83"/>
      <c r="N53" s="121">
        <f>N9+N13+N16+N25+N31+N52</f>
        <v>0</v>
      </c>
      <c r="O53" s="120"/>
      <c r="P53" s="118" t="s">
        <v>155</v>
      </c>
      <c r="Q53" s="119"/>
      <c r="R53" s="137">
        <f>R9+R13+R16+R25+R31+R52</f>
        <v>1737</v>
      </c>
    </row>
    <row r="54" spans="2:18" x14ac:dyDescent="0.25">
      <c r="B54" s="84"/>
      <c r="C54" s="85"/>
      <c r="D54" s="85"/>
      <c r="E54" s="86"/>
      <c r="F54" s="86"/>
      <c r="G54" s="86"/>
      <c r="H54" s="86"/>
      <c r="I54" s="87"/>
      <c r="J54" s="87"/>
      <c r="K54" s="86"/>
      <c r="L54" s="86"/>
      <c r="M54" s="87"/>
      <c r="N54" s="87"/>
      <c r="O54" s="87"/>
      <c r="P54" s="27"/>
      <c r="Q54" s="28"/>
      <c r="R54" s="29"/>
    </row>
    <row r="55" spans="2:18" x14ac:dyDescent="0.25">
      <c r="B55" s="88"/>
      <c r="C55" s="89"/>
      <c r="D55" s="89"/>
      <c r="E55" s="90"/>
      <c r="F55" s="90"/>
      <c r="G55" s="90"/>
      <c r="H55" s="90"/>
      <c r="I55" s="91"/>
      <c r="J55" s="91"/>
      <c r="K55" s="90"/>
      <c r="L55" s="90"/>
      <c r="M55" s="91"/>
      <c r="N55" s="91"/>
      <c r="O55" s="91"/>
      <c r="P55" s="27"/>
      <c r="Q55" s="28"/>
      <c r="R55" s="29"/>
    </row>
    <row r="56" spans="2:18" x14ac:dyDescent="0.25">
      <c r="B56" s="88"/>
      <c r="C56" s="89"/>
      <c r="D56" s="190"/>
      <c r="E56" s="190"/>
      <c r="F56" s="190"/>
      <c r="G56" s="90"/>
      <c r="H56" s="90"/>
      <c r="I56" s="91"/>
      <c r="J56" s="91"/>
      <c r="K56" s="90"/>
      <c r="L56" s="90"/>
      <c r="M56" s="91"/>
      <c r="N56" s="91"/>
      <c r="O56" s="91"/>
      <c r="P56" s="27"/>
      <c r="Q56" s="28"/>
      <c r="R56" s="29"/>
    </row>
    <row r="57" spans="2:18" x14ac:dyDescent="0.25">
      <c r="B57" s="88"/>
      <c r="C57" s="92" t="s">
        <v>156</v>
      </c>
      <c r="D57" s="191"/>
      <c r="E57" s="191"/>
      <c r="F57" s="191"/>
      <c r="G57" s="90"/>
      <c r="H57" s="90"/>
      <c r="I57" s="91"/>
      <c r="J57" s="91"/>
      <c r="K57" s="90"/>
      <c r="L57" s="90"/>
      <c r="M57" s="91"/>
      <c r="N57" s="91"/>
      <c r="O57" s="91"/>
      <c r="P57" s="27"/>
      <c r="Q57" s="28"/>
      <c r="R57" s="29"/>
    </row>
    <row r="58" spans="2:18" x14ac:dyDescent="0.25">
      <c r="B58" s="88"/>
      <c r="C58" s="89"/>
      <c r="D58" s="89"/>
      <c r="E58" s="90"/>
      <c r="F58" s="90"/>
      <c r="G58" s="90"/>
      <c r="H58" s="90"/>
      <c r="I58" s="91"/>
      <c r="J58" s="91"/>
      <c r="K58" s="90"/>
      <c r="L58" s="90"/>
      <c r="M58" s="91"/>
      <c r="N58" s="91"/>
      <c r="O58" s="91"/>
      <c r="P58" s="27"/>
      <c r="Q58" s="28"/>
      <c r="R58" s="29"/>
    </row>
    <row r="59" spans="2:18" x14ac:dyDescent="0.25">
      <c r="B59" s="88"/>
      <c r="C59" s="89"/>
      <c r="D59" s="192"/>
      <c r="E59" s="192"/>
      <c r="F59" s="192"/>
      <c r="G59" s="90"/>
      <c r="H59" s="90"/>
      <c r="I59" s="91"/>
      <c r="J59" s="91"/>
      <c r="K59" s="90"/>
      <c r="L59" s="90"/>
      <c r="M59" s="91"/>
      <c r="N59" s="91"/>
      <c r="O59" s="91"/>
      <c r="P59" s="27"/>
      <c r="Q59" s="28"/>
      <c r="R59" s="29"/>
    </row>
    <row r="60" spans="2:18" x14ac:dyDescent="0.25">
      <c r="B60" s="88"/>
      <c r="C60" s="92" t="s">
        <v>157</v>
      </c>
      <c r="D60" s="193"/>
      <c r="E60" s="193"/>
      <c r="F60" s="193"/>
      <c r="G60" s="90"/>
      <c r="H60" s="90"/>
      <c r="I60" s="91"/>
      <c r="J60" s="91"/>
      <c r="K60" s="90"/>
      <c r="L60" s="90"/>
      <c r="M60" s="91"/>
      <c r="N60" s="91"/>
      <c r="O60" s="91"/>
      <c r="P60" s="27"/>
      <c r="Q60" s="28"/>
      <c r="R60" s="29"/>
    </row>
    <row r="61" spans="2:18" x14ac:dyDescent="0.25">
      <c r="B61" s="88"/>
      <c r="C61" s="89"/>
      <c r="D61" s="89"/>
      <c r="E61" s="90"/>
      <c r="F61" s="90"/>
      <c r="G61" s="90"/>
      <c r="H61" s="90"/>
      <c r="I61" s="91"/>
      <c r="J61" s="91"/>
      <c r="K61" s="90"/>
      <c r="L61" s="90"/>
      <c r="M61" s="91"/>
      <c r="N61" s="91"/>
      <c r="O61" s="91"/>
      <c r="P61" s="27"/>
      <c r="Q61" s="28"/>
      <c r="R61" s="29"/>
    </row>
    <row r="62" spans="2:18" x14ac:dyDescent="0.25">
      <c r="B62" s="88"/>
      <c r="C62" s="89"/>
      <c r="D62" s="190"/>
      <c r="E62" s="190"/>
      <c r="F62" s="190"/>
      <c r="G62" s="90"/>
      <c r="H62" s="90"/>
      <c r="I62" s="91"/>
      <c r="J62" s="91"/>
      <c r="K62" s="90"/>
      <c r="L62" s="90"/>
      <c r="M62" s="91"/>
      <c r="N62" s="91"/>
      <c r="O62" s="91"/>
      <c r="P62" s="27"/>
      <c r="Q62" s="28"/>
      <c r="R62" s="29"/>
    </row>
    <row r="63" spans="2:18" x14ac:dyDescent="0.25">
      <c r="B63" s="88"/>
      <c r="C63" s="92" t="s">
        <v>158</v>
      </c>
      <c r="D63" s="191"/>
      <c r="E63" s="191"/>
      <c r="F63" s="191"/>
      <c r="G63" s="90"/>
      <c r="H63" s="90"/>
      <c r="I63" s="91"/>
      <c r="J63" s="91"/>
      <c r="K63" s="90"/>
      <c r="L63" s="90"/>
      <c r="M63" s="91"/>
      <c r="N63" s="91"/>
      <c r="O63" s="91"/>
      <c r="P63" s="27"/>
      <c r="Q63" s="28"/>
      <c r="R63" s="29"/>
    </row>
    <row r="64" spans="2:18" x14ac:dyDescent="0.25">
      <c r="B64" s="88"/>
      <c r="C64" s="89"/>
      <c r="D64" s="89"/>
      <c r="E64" s="90"/>
      <c r="F64" s="90"/>
      <c r="G64" s="90"/>
      <c r="H64" s="90"/>
      <c r="I64" s="91"/>
      <c r="J64" s="91"/>
      <c r="K64" s="90"/>
      <c r="L64" s="90"/>
      <c r="M64" s="91"/>
      <c r="N64" s="91"/>
      <c r="O64" s="91"/>
      <c r="P64" s="27"/>
      <c r="Q64" s="28"/>
      <c r="R64" s="29"/>
    </row>
    <row r="65" spans="2:18" x14ac:dyDescent="0.25">
      <c r="B65" s="88"/>
      <c r="C65" s="89"/>
      <c r="D65" s="190"/>
      <c r="E65" s="190"/>
      <c r="F65" s="190"/>
      <c r="G65" s="90"/>
      <c r="H65" s="90"/>
      <c r="I65" s="91"/>
      <c r="J65" s="91"/>
      <c r="K65" s="90"/>
      <c r="L65" s="90"/>
      <c r="M65" s="91"/>
      <c r="N65" s="91"/>
      <c r="O65" s="91"/>
      <c r="P65" s="27"/>
      <c r="Q65" s="28"/>
      <c r="R65" s="29"/>
    </row>
    <row r="66" spans="2:18" x14ac:dyDescent="0.25">
      <c r="B66" s="88"/>
      <c r="C66" s="92" t="s">
        <v>159</v>
      </c>
      <c r="D66" s="191"/>
      <c r="E66" s="191"/>
      <c r="F66" s="191"/>
      <c r="G66" s="90"/>
      <c r="H66" s="90"/>
      <c r="I66" s="91"/>
      <c r="J66" s="91"/>
      <c r="K66" s="90"/>
      <c r="L66" s="90"/>
      <c r="M66" s="91"/>
      <c r="N66" s="91"/>
      <c r="O66" s="91"/>
      <c r="P66" s="27"/>
      <c r="Q66" s="28"/>
      <c r="R66" s="29"/>
    </row>
    <row r="67" spans="2:18" ht="15.75" thickBot="1" x14ac:dyDescent="0.3">
      <c r="B67" s="93"/>
      <c r="C67" s="94"/>
      <c r="D67" s="94"/>
      <c r="E67" s="95"/>
      <c r="F67" s="95"/>
      <c r="G67" s="95"/>
      <c r="H67" s="95"/>
      <c r="I67" s="96"/>
      <c r="J67" s="96"/>
      <c r="K67" s="95"/>
      <c r="L67" s="95"/>
      <c r="M67" s="96"/>
      <c r="N67" s="96"/>
      <c r="O67" s="96"/>
      <c r="P67" s="30"/>
      <c r="Q67" s="31"/>
      <c r="R67" s="32"/>
    </row>
  </sheetData>
  <sheetProtection algorithmName="SHA-512" hashValue="cBRrxaxOyV8D0XEKMYFl0tZt0z1mc/vb8H0c8p3ALGMRIMs8sO64SoKy5zi6NIbBOihASy2vrFzpR4YlyUrmsw==" saltValue="72jCTBeklHe1HsCVWi2SRA==" spinCount="100000" sheet="1" objects="1" scenarios="1" autoFilter="0"/>
  <autoFilter ref="B5:R5" xr:uid="{2ABCC8A6-AAA0-415F-AF7F-38572B38C574}"/>
  <mergeCells count="14">
    <mergeCell ref="D56:F57"/>
    <mergeCell ref="D59:F60"/>
    <mergeCell ref="D62:F63"/>
    <mergeCell ref="D65:F66"/>
    <mergeCell ref="B2:R2"/>
    <mergeCell ref="B3:R3"/>
    <mergeCell ref="B4:B5"/>
    <mergeCell ref="C4:C5"/>
    <mergeCell ref="D4:D5"/>
    <mergeCell ref="E4:E5"/>
    <mergeCell ref="F4:G4"/>
    <mergeCell ref="H4:J4"/>
    <mergeCell ref="K4:N4"/>
    <mergeCell ref="P4:R4"/>
  </mergeCells>
  <phoneticPr fontId="2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E8890-91F8-44E7-917D-200B389AD4A8}">
  <sheetPr>
    <tabColor rgb="FF00B3E4"/>
  </sheetPr>
  <dimension ref="B1:AR40"/>
  <sheetViews>
    <sheetView zoomScale="80" zoomScaleNormal="80" workbookViewId="0">
      <pane ySplit="5" topLeftCell="A6" activePane="bottomLeft" state="frozen"/>
      <selection pane="bottomLeft"/>
    </sheetView>
  </sheetViews>
  <sheetFormatPr defaultRowHeight="15" x14ac:dyDescent="0.25"/>
  <cols>
    <col min="1" max="1" width="3.140625" style="12" customWidth="1"/>
    <col min="2" max="2" width="9.140625" style="35"/>
    <col min="3" max="3" width="27.140625" style="12" customWidth="1"/>
    <col min="4" max="4" width="12.7109375" style="12" customWidth="1"/>
    <col min="5" max="5" width="82.42578125" style="12" customWidth="1"/>
    <col min="6" max="6" width="12.28515625" style="35" customWidth="1"/>
    <col min="7" max="10" width="9.140625" style="35"/>
    <col min="11" max="12" width="12.7109375" style="35" customWidth="1"/>
    <col min="13" max="14" width="9.140625" style="12"/>
    <col min="15" max="15" width="13.5703125" style="35" hidden="1" customWidth="1"/>
    <col min="16" max="16" width="9.140625" style="35" hidden="1" customWidth="1"/>
    <col min="17" max="33" width="9.140625" style="12" hidden="1" customWidth="1"/>
    <col min="34" max="44" width="0" style="12" hidden="1" customWidth="1"/>
    <col min="45" max="16384" width="9.140625" style="12"/>
  </cols>
  <sheetData>
    <row r="1" spans="2:44" ht="15.75" thickBot="1" x14ac:dyDescent="0.3"/>
    <row r="2" spans="2:44" ht="39.950000000000003" customHeight="1" x14ac:dyDescent="0.45">
      <c r="B2" s="194" t="s">
        <v>0</v>
      </c>
      <c r="C2" s="195"/>
      <c r="D2" s="195"/>
      <c r="E2" s="195"/>
      <c r="F2" s="195"/>
      <c r="G2" s="195"/>
      <c r="H2" s="195"/>
      <c r="I2" s="195"/>
      <c r="J2" s="195"/>
      <c r="K2" s="195"/>
      <c r="L2" s="196"/>
    </row>
    <row r="3" spans="2:44" ht="90" customHeight="1" thickBot="1" x14ac:dyDescent="0.3">
      <c r="B3" s="197" t="s">
        <v>206</v>
      </c>
      <c r="C3" s="198"/>
      <c r="D3" s="198"/>
      <c r="E3" s="198"/>
      <c r="F3" s="198"/>
      <c r="G3" s="198"/>
      <c r="H3" s="198"/>
      <c r="I3" s="198"/>
      <c r="J3" s="198"/>
      <c r="K3" s="198"/>
      <c r="L3" s="200"/>
    </row>
    <row r="4" spans="2:44" ht="16.5" customHeight="1" x14ac:dyDescent="0.25">
      <c r="B4" s="209" t="s">
        <v>9</v>
      </c>
      <c r="C4" s="210" t="s">
        <v>10</v>
      </c>
      <c r="D4" s="205" t="s">
        <v>11</v>
      </c>
      <c r="E4" s="223" t="s">
        <v>12</v>
      </c>
      <c r="F4" s="209" t="s">
        <v>13</v>
      </c>
      <c r="G4" s="210"/>
      <c r="H4" s="216" t="s">
        <v>14</v>
      </c>
      <c r="I4" s="219"/>
      <c r="J4" s="219"/>
      <c r="K4" s="219"/>
      <c r="L4" s="220"/>
    </row>
    <row r="5" spans="2:44" ht="33" customHeight="1" thickBot="1" x14ac:dyDescent="0.3">
      <c r="B5" s="221"/>
      <c r="C5" s="222"/>
      <c r="D5" s="206"/>
      <c r="E5" s="224"/>
      <c r="F5" s="4" t="s">
        <v>17</v>
      </c>
      <c r="G5" s="5" t="s">
        <v>18</v>
      </c>
      <c r="H5" s="5" t="s">
        <v>19</v>
      </c>
      <c r="I5" s="5" t="s">
        <v>20</v>
      </c>
      <c r="J5" s="7" t="s">
        <v>21</v>
      </c>
      <c r="K5" s="3" t="s">
        <v>22</v>
      </c>
      <c r="L5" s="129" t="s">
        <v>23</v>
      </c>
      <c r="O5" s="1" t="s">
        <v>27</v>
      </c>
      <c r="P5" s="1" t="s">
        <v>28</v>
      </c>
      <c r="AD5" s="12" t="s">
        <v>29</v>
      </c>
      <c r="AP5" s="1" t="s">
        <v>30</v>
      </c>
      <c r="AQ5" s="12" t="s">
        <v>31</v>
      </c>
    </row>
    <row r="6" spans="2:44" x14ac:dyDescent="0.25">
      <c r="B6" s="37" t="s">
        <v>207</v>
      </c>
      <c r="C6" s="38" t="s">
        <v>162</v>
      </c>
      <c r="D6" s="19" t="s">
        <v>33</v>
      </c>
      <c r="E6" s="127" t="s">
        <v>187</v>
      </c>
      <c r="F6" s="37">
        <v>0</v>
      </c>
      <c r="G6" s="20">
        <v>960</v>
      </c>
      <c r="H6" s="20">
        <v>960</v>
      </c>
      <c r="I6" s="20"/>
      <c r="J6" s="20"/>
      <c r="K6" s="123">
        <v>960</v>
      </c>
      <c r="L6" s="130" t="s">
        <v>1</v>
      </c>
      <c r="O6" s="35">
        <f>G6-F6</f>
        <v>960</v>
      </c>
      <c r="P6" s="35" t="str">
        <f>IF(O6=H6,"YES","NO")</f>
        <v>YES</v>
      </c>
      <c r="R6" s="12" t="s">
        <v>32</v>
      </c>
      <c r="Z6" s="12" t="e">
        <f>_xlfn.XLOOKUP(E6,#REF!,#REF!)</f>
        <v>#REF!</v>
      </c>
      <c r="AB6" s="12" t="e">
        <f>_xlfn.XLOOKUP(E6,$AQ$6:$AQ$40,$AP$6:$AP$40)</f>
        <v>#N/A</v>
      </c>
      <c r="AP6" s="12" t="s">
        <v>33</v>
      </c>
      <c r="AQ6" s="12" t="s">
        <v>34</v>
      </c>
      <c r="AR6" s="12" t="str">
        <f t="shared" ref="AR6:AR37" si="0">_xlfn.CONCAT(D6," | ",E6," | ","Start Ch ",F6," | ","Length ",H6)</f>
        <v>MFG | Medium formation grading | Start Ch 0 | Length 960</v>
      </c>
    </row>
    <row r="7" spans="2:44" x14ac:dyDescent="0.25">
      <c r="B7" s="37" t="s">
        <v>208</v>
      </c>
      <c r="C7" s="43" t="s">
        <v>162</v>
      </c>
      <c r="D7" s="20" t="s">
        <v>106</v>
      </c>
      <c r="E7" s="44" t="s">
        <v>8</v>
      </c>
      <c r="F7" s="37">
        <v>900</v>
      </c>
      <c r="G7" s="20">
        <v>910</v>
      </c>
      <c r="H7" s="20">
        <v>10</v>
      </c>
      <c r="I7" s="20">
        <v>6</v>
      </c>
      <c r="J7" s="20">
        <v>0.15</v>
      </c>
      <c r="K7" s="123">
        <v>9</v>
      </c>
      <c r="L7" s="130" t="s">
        <v>184</v>
      </c>
      <c r="O7" s="35">
        <f>G7-F7</f>
        <v>10</v>
      </c>
      <c r="P7" s="35" t="str">
        <f>IF(O7=H7,"YES","NO")</f>
        <v>YES</v>
      </c>
      <c r="R7" s="12" t="s">
        <v>32</v>
      </c>
      <c r="Z7" s="12" t="e">
        <f>_xlfn.XLOOKUP(E7,#REF!,#REF!)</f>
        <v>#REF!</v>
      </c>
      <c r="AB7" s="12" t="e">
        <f>_xlfn.XLOOKUP(E7,$AQ$6:$AQ$40,$AP$6:$AP$40)</f>
        <v>#N/A</v>
      </c>
      <c r="AP7" s="12" t="s">
        <v>35</v>
      </c>
      <c r="AQ7" s="12" t="s">
        <v>36</v>
      </c>
      <c r="AR7" s="12" t="str">
        <f t="shared" si="0"/>
        <v>BES | Bulk excavate surplus material to spoil | Start Ch 900 | Length 10</v>
      </c>
    </row>
    <row r="8" spans="2:44" x14ac:dyDescent="0.25">
      <c r="B8" s="37" t="s">
        <v>209</v>
      </c>
      <c r="C8" s="43" t="s">
        <v>162</v>
      </c>
      <c r="D8" s="20" t="s">
        <v>35</v>
      </c>
      <c r="E8" s="44" t="s">
        <v>171</v>
      </c>
      <c r="F8" s="37">
        <v>960</v>
      </c>
      <c r="G8" s="20">
        <v>1220</v>
      </c>
      <c r="H8" s="20">
        <v>260</v>
      </c>
      <c r="I8" s="20"/>
      <c r="J8" s="20"/>
      <c r="K8" s="123">
        <v>260</v>
      </c>
      <c r="L8" s="130" t="s">
        <v>1</v>
      </c>
      <c r="O8" s="35">
        <f>G8-F8</f>
        <v>260</v>
      </c>
      <c r="P8" s="35" t="str">
        <f>IF(O8=H8,"YES","NO")</f>
        <v>YES</v>
      </c>
      <c r="R8" s="12" t="s">
        <v>36</v>
      </c>
      <c r="Z8" s="12" t="e">
        <f>_xlfn.XLOOKUP(E8,#REF!,#REF!)</f>
        <v>#REF!</v>
      </c>
      <c r="AB8" s="12" t="e">
        <f>_xlfn.XLOOKUP(E8,$AQ$6:$AQ$40,$AP$6:$AP$40)</f>
        <v>#N/A</v>
      </c>
      <c r="AP8" s="12" t="s">
        <v>37</v>
      </c>
      <c r="AQ8" s="12" t="s">
        <v>32</v>
      </c>
      <c r="AR8" s="12" t="str">
        <f t="shared" si="0"/>
        <v>HFG | Heavy formation grading | Start Ch 960 | Length 260</v>
      </c>
    </row>
    <row r="9" spans="2:44" x14ac:dyDescent="0.25">
      <c r="B9" s="37" t="s">
        <v>210</v>
      </c>
      <c r="C9" s="43" t="s">
        <v>162</v>
      </c>
      <c r="D9" s="20" t="s">
        <v>33</v>
      </c>
      <c r="E9" s="128" t="s">
        <v>187</v>
      </c>
      <c r="F9" s="37">
        <v>1220</v>
      </c>
      <c r="G9" s="20">
        <v>3485</v>
      </c>
      <c r="H9" s="20">
        <v>2265</v>
      </c>
      <c r="I9" s="20"/>
      <c r="J9" s="20"/>
      <c r="K9" s="123">
        <v>2265</v>
      </c>
      <c r="L9" s="130" t="s">
        <v>1</v>
      </c>
      <c r="O9" s="35">
        <f>G9-F9</f>
        <v>2265</v>
      </c>
      <c r="P9" s="35" t="str">
        <f>IF(O9=H9,"YES","NO")</f>
        <v>YES</v>
      </c>
      <c r="R9" s="12" t="s">
        <v>38</v>
      </c>
      <c r="Z9" s="12" t="e">
        <f>_xlfn.XLOOKUP(E9,#REF!,#REF!)</f>
        <v>#REF!</v>
      </c>
      <c r="AB9" s="12" t="e">
        <f>_xlfn.XLOOKUP(E9,$AQ$6:$AQ$40,$AP$6:$AP$40)</f>
        <v>#N/A</v>
      </c>
      <c r="AP9" s="12" t="s">
        <v>39</v>
      </c>
      <c r="AQ9" s="12" t="s">
        <v>38</v>
      </c>
      <c r="AR9" s="12" t="str">
        <f t="shared" si="0"/>
        <v>MFG | Medium formation grading | Start Ch 1220 | Length 2265</v>
      </c>
    </row>
    <row r="10" spans="2:44" x14ac:dyDescent="0.25">
      <c r="B10" s="37" t="s">
        <v>211</v>
      </c>
      <c r="C10" s="43" t="s">
        <v>162</v>
      </c>
      <c r="D10" s="20" t="s">
        <v>33</v>
      </c>
      <c r="E10" s="44" t="s">
        <v>187</v>
      </c>
      <c r="F10" s="37">
        <v>3485</v>
      </c>
      <c r="G10" s="20">
        <v>4155</v>
      </c>
      <c r="H10" s="20">
        <v>670</v>
      </c>
      <c r="I10" s="20"/>
      <c r="J10" s="20"/>
      <c r="K10" s="123">
        <v>670</v>
      </c>
      <c r="L10" s="130" t="s">
        <v>1</v>
      </c>
      <c r="AR10" s="12" t="str">
        <f t="shared" si="0"/>
        <v>MFG | Medium formation grading | Start Ch 3485 | Length 670</v>
      </c>
    </row>
    <row r="11" spans="2:44" x14ac:dyDescent="0.25">
      <c r="B11" s="37" t="s">
        <v>212</v>
      </c>
      <c r="C11" s="43" t="s">
        <v>162</v>
      </c>
      <c r="D11" s="20" t="s">
        <v>103</v>
      </c>
      <c r="E11" s="44" t="s">
        <v>3</v>
      </c>
      <c r="F11" s="37">
        <v>4135</v>
      </c>
      <c r="G11" s="20">
        <v>4165</v>
      </c>
      <c r="H11" s="20">
        <v>30</v>
      </c>
      <c r="I11" s="20">
        <v>2</v>
      </c>
      <c r="J11" s="20">
        <v>0.3</v>
      </c>
      <c r="K11" s="124">
        <v>18</v>
      </c>
      <c r="L11" s="130" t="s">
        <v>184</v>
      </c>
      <c r="AR11" s="12" t="str">
        <f t="shared" si="0"/>
        <v>BER | Bulk excavate surplus material and remove from site | Start Ch 4135 | Length 30</v>
      </c>
    </row>
    <row r="12" spans="2:44" x14ac:dyDescent="0.25">
      <c r="B12" s="37" t="s">
        <v>213</v>
      </c>
      <c r="C12" s="43" t="s">
        <v>162</v>
      </c>
      <c r="D12" s="20" t="s">
        <v>103</v>
      </c>
      <c r="E12" s="128" t="s">
        <v>3</v>
      </c>
      <c r="F12" s="37">
        <v>4145</v>
      </c>
      <c r="G12" s="20">
        <v>4155</v>
      </c>
      <c r="H12" s="20">
        <v>10</v>
      </c>
      <c r="I12" s="20">
        <v>2</v>
      </c>
      <c r="J12" s="20">
        <v>0.4</v>
      </c>
      <c r="K12" s="123">
        <v>8</v>
      </c>
      <c r="L12" s="130" t="s">
        <v>184</v>
      </c>
      <c r="AR12" s="12" t="str">
        <f t="shared" si="0"/>
        <v>BER | Bulk excavate surplus material and remove from site | Start Ch 4145 | Length 10</v>
      </c>
    </row>
    <row r="13" spans="2:44" x14ac:dyDescent="0.25">
      <c r="B13" s="37" t="s">
        <v>214</v>
      </c>
      <c r="C13" s="43" t="s">
        <v>162</v>
      </c>
      <c r="D13" s="20" t="s">
        <v>37</v>
      </c>
      <c r="E13" s="44" t="s">
        <v>180</v>
      </c>
      <c r="F13" s="37">
        <v>4155</v>
      </c>
      <c r="G13" s="20">
        <v>5735</v>
      </c>
      <c r="H13" s="20">
        <v>1580</v>
      </c>
      <c r="I13" s="20">
        <v>6</v>
      </c>
      <c r="J13" s="20">
        <v>0.05</v>
      </c>
      <c r="K13" s="124">
        <v>474</v>
      </c>
      <c r="L13" s="130" t="s">
        <v>184</v>
      </c>
      <c r="AR13" s="12" t="str">
        <f t="shared" si="0"/>
        <v>HFG50 | Heavy formation grading incorporating 50mm of imported material | Start Ch 4155 | Length 1580</v>
      </c>
    </row>
    <row r="14" spans="2:44" x14ac:dyDescent="0.25">
      <c r="B14" s="37" t="s">
        <v>215</v>
      </c>
      <c r="C14" s="43" t="s">
        <v>162</v>
      </c>
      <c r="D14" s="20" t="s">
        <v>33</v>
      </c>
      <c r="E14" s="44" t="s">
        <v>187</v>
      </c>
      <c r="F14" s="37">
        <v>5735</v>
      </c>
      <c r="G14" s="20">
        <v>6535</v>
      </c>
      <c r="H14" s="20">
        <v>800</v>
      </c>
      <c r="I14" s="20"/>
      <c r="J14" s="20"/>
      <c r="K14" s="124">
        <v>800</v>
      </c>
      <c r="L14" s="130" t="s">
        <v>1</v>
      </c>
      <c r="AR14" s="12" t="str">
        <f t="shared" si="0"/>
        <v>MFG | Medium formation grading | Start Ch 5735 | Length 800</v>
      </c>
    </row>
    <row r="15" spans="2:44" x14ac:dyDescent="0.25">
      <c r="B15" s="37" t="s">
        <v>181</v>
      </c>
      <c r="C15" s="43" t="s">
        <v>162</v>
      </c>
      <c r="D15" s="20" t="s">
        <v>37</v>
      </c>
      <c r="E15" s="44" t="s">
        <v>180</v>
      </c>
      <c r="F15" s="37">
        <v>6535</v>
      </c>
      <c r="G15" s="20">
        <v>8595</v>
      </c>
      <c r="H15" s="20">
        <v>2060</v>
      </c>
      <c r="I15" s="20">
        <v>6</v>
      </c>
      <c r="J15" s="20">
        <v>0.05</v>
      </c>
      <c r="K15" s="123">
        <v>618</v>
      </c>
      <c r="L15" s="130" t="s">
        <v>184</v>
      </c>
      <c r="AR15" s="12" t="str">
        <f t="shared" si="0"/>
        <v>HFG50 | Heavy formation grading incorporating 50mm of imported material | Start Ch 6535 | Length 2060</v>
      </c>
    </row>
    <row r="16" spans="2:44" x14ac:dyDescent="0.25">
      <c r="B16" s="37" t="s">
        <v>191</v>
      </c>
      <c r="C16" s="43" t="s">
        <v>162</v>
      </c>
      <c r="D16" s="20" t="s">
        <v>33</v>
      </c>
      <c r="E16" s="128" t="s">
        <v>187</v>
      </c>
      <c r="F16" s="37">
        <v>8595</v>
      </c>
      <c r="G16" s="20">
        <v>9220</v>
      </c>
      <c r="H16" s="20">
        <v>625</v>
      </c>
      <c r="I16" s="20"/>
      <c r="J16" s="20"/>
      <c r="K16" s="123">
        <v>625</v>
      </c>
      <c r="L16" s="130" t="s">
        <v>1</v>
      </c>
      <c r="AR16" s="12" t="str">
        <f t="shared" si="0"/>
        <v>MFG | Medium formation grading | Start Ch 8595 | Length 625</v>
      </c>
    </row>
    <row r="17" spans="2:44" x14ac:dyDescent="0.25">
      <c r="B17" s="37" t="s">
        <v>172</v>
      </c>
      <c r="C17" s="43" t="s">
        <v>162</v>
      </c>
      <c r="D17" s="20" t="s">
        <v>35</v>
      </c>
      <c r="E17" s="128" t="s">
        <v>171</v>
      </c>
      <c r="F17" s="37">
        <v>9220</v>
      </c>
      <c r="G17" s="20">
        <v>10240</v>
      </c>
      <c r="H17" s="20">
        <v>1020</v>
      </c>
      <c r="I17" s="20"/>
      <c r="J17" s="20"/>
      <c r="K17" s="123">
        <v>1020</v>
      </c>
      <c r="L17" s="130" t="s">
        <v>1</v>
      </c>
      <c r="AR17" s="12" t="str">
        <f t="shared" si="0"/>
        <v>HFG | Heavy formation grading | Start Ch 9220 | Length 1020</v>
      </c>
    </row>
    <row r="18" spans="2:44" x14ac:dyDescent="0.25">
      <c r="B18" s="37" t="s">
        <v>182</v>
      </c>
      <c r="C18" s="43" t="s">
        <v>162</v>
      </c>
      <c r="D18" s="20" t="s">
        <v>37</v>
      </c>
      <c r="E18" s="44" t="s">
        <v>180</v>
      </c>
      <c r="F18" s="37">
        <v>10240</v>
      </c>
      <c r="G18" s="20">
        <v>12100</v>
      </c>
      <c r="H18" s="20">
        <v>1860</v>
      </c>
      <c r="I18" s="20">
        <v>6</v>
      </c>
      <c r="J18" s="20">
        <v>0.05</v>
      </c>
      <c r="K18" s="124">
        <v>558</v>
      </c>
      <c r="L18" s="130" t="s">
        <v>184</v>
      </c>
      <c r="AR18" s="12" t="str">
        <f t="shared" si="0"/>
        <v>HFG50 | Heavy formation grading incorporating 50mm of imported material | Start Ch 10240 | Length 1860</v>
      </c>
    </row>
    <row r="19" spans="2:44" x14ac:dyDescent="0.25">
      <c r="B19" s="37" t="s">
        <v>192</v>
      </c>
      <c r="C19" s="43" t="s">
        <v>162</v>
      </c>
      <c r="D19" s="20" t="s">
        <v>33</v>
      </c>
      <c r="E19" s="44" t="s">
        <v>187</v>
      </c>
      <c r="F19" s="37">
        <v>12100</v>
      </c>
      <c r="G19" s="20">
        <v>14080</v>
      </c>
      <c r="H19" s="20">
        <v>1980</v>
      </c>
      <c r="I19" s="20"/>
      <c r="J19" s="20"/>
      <c r="K19" s="123">
        <v>1980</v>
      </c>
      <c r="L19" s="130" t="s">
        <v>1</v>
      </c>
      <c r="AR19" s="12" t="str">
        <f t="shared" si="0"/>
        <v>MFG | Medium formation grading | Start Ch 12100 | Length 1980</v>
      </c>
    </row>
    <row r="20" spans="2:44" x14ac:dyDescent="0.25">
      <c r="B20" s="37" t="s">
        <v>173</v>
      </c>
      <c r="C20" s="43" t="s">
        <v>162</v>
      </c>
      <c r="D20" s="20" t="s">
        <v>35</v>
      </c>
      <c r="E20" s="44" t="s">
        <v>171</v>
      </c>
      <c r="F20" s="37">
        <v>14485</v>
      </c>
      <c r="G20" s="20">
        <v>15235</v>
      </c>
      <c r="H20" s="20">
        <v>750</v>
      </c>
      <c r="I20" s="20"/>
      <c r="J20" s="20"/>
      <c r="K20" s="123">
        <v>750</v>
      </c>
      <c r="L20" s="130" t="s">
        <v>1</v>
      </c>
      <c r="AR20" s="12" t="str">
        <f t="shared" si="0"/>
        <v>HFG | Heavy formation grading | Start Ch 14485 | Length 750</v>
      </c>
    </row>
    <row r="21" spans="2:44" x14ac:dyDescent="0.25">
      <c r="B21" s="37" t="s">
        <v>193</v>
      </c>
      <c r="C21" s="43" t="s">
        <v>162</v>
      </c>
      <c r="D21" s="20" t="s">
        <v>33</v>
      </c>
      <c r="E21" s="44" t="s">
        <v>187</v>
      </c>
      <c r="F21" s="37">
        <v>15235</v>
      </c>
      <c r="G21" s="20">
        <v>16650</v>
      </c>
      <c r="H21" s="20">
        <v>1415</v>
      </c>
      <c r="I21" s="20"/>
      <c r="J21" s="20"/>
      <c r="K21" s="123">
        <v>1415</v>
      </c>
      <c r="L21" s="130" t="s">
        <v>1</v>
      </c>
      <c r="AR21" s="12" t="str">
        <f t="shared" si="0"/>
        <v>MFG | Medium formation grading | Start Ch 15235 | Length 1415</v>
      </c>
    </row>
    <row r="22" spans="2:44" x14ac:dyDescent="0.25">
      <c r="B22" s="37" t="s">
        <v>194</v>
      </c>
      <c r="C22" s="43" t="s">
        <v>162</v>
      </c>
      <c r="D22" s="20" t="s">
        <v>33</v>
      </c>
      <c r="E22" s="44" t="s">
        <v>187</v>
      </c>
      <c r="F22" s="37">
        <v>16650</v>
      </c>
      <c r="G22" s="20">
        <v>18560</v>
      </c>
      <c r="H22" s="20">
        <v>1910</v>
      </c>
      <c r="I22" s="20"/>
      <c r="J22" s="20"/>
      <c r="K22" s="123">
        <v>1910</v>
      </c>
      <c r="L22" s="130" t="s">
        <v>1</v>
      </c>
      <c r="AR22" s="12" t="str">
        <f t="shared" si="0"/>
        <v>MFG | Medium formation grading | Start Ch 16650 | Length 1910</v>
      </c>
    </row>
    <row r="23" spans="2:44" x14ac:dyDescent="0.25">
      <c r="B23" s="37" t="s">
        <v>174</v>
      </c>
      <c r="C23" s="43" t="s">
        <v>162</v>
      </c>
      <c r="D23" s="20" t="s">
        <v>35</v>
      </c>
      <c r="E23" s="44" t="s">
        <v>171</v>
      </c>
      <c r="F23" s="37">
        <v>18560</v>
      </c>
      <c r="G23" s="20">
        <v>19525</v>
      </c>
      <c r="H23" s="20">
        <v>965</v>
      </c>
      <c r="I23" s="20"/>
      <c r="J23" s="20"/>
      <c r="K23" s="123">
        <v>965</v>
      </c>
      <c r="L23" s="130" t="s">
        <v>1</v>
      </c>
      <c r="AR23" s="12" t="str">
        <f t="shared" si="0"/>
        <v>HFG | Heavy formation grading | Start Ch 18560 | Length 965</v>
      </c>
    </row>
    <row r="24" spans="2:44" x14ac:dyDescent="0.25">
      <c r="B24" s="37" t="s">
        <v>195</v>
      </c>
      <c r="C24" s="43" t="s">
        <v>162</v>
      </c>
      <c r="D24" s="20" t="s">
        <v>33</v>
      </c>
      <c r="E24" s="128" t="s">
        <v>187</v>
      </c>
      <c r="F24" s="37">
        <v>19525</v>
      </c>
      <c r="G24" s="20">
        <v>20905</v>
      </c>
      <c r="H24" s="20">
        <v>1380</v>
      </c>
      <c r="I24" s="20"/>
      <c r="J24" s="20"/>
      <c r="K24" s="123">
        <v>1380</v>
      </c>
      <c r="L24" s="130" t="s">
        <v>1</v>
      </c>
      <c r="AR24" s="12" t="str">
        <f t="shared" si="0"/>
        <v>MFG | Medium formation grading | Start Ch 19525 | Length 1380</v>
      </c>
    </row>
    <row r="25" spans="2:44" x14ac:dyDescent="0.25">
      <c r="B25" s="37" t="s">
        <v>175</v>
      </c>
      <c r="C25" s="43" t="s">
        <v>162</v>
      </c>
      <c r="D25" s="20" t="s">
        <v>35</v>
      </c>
      <c r="E25" s="44" t="s">
        <v>171</v>
      </c>
      <c r="F25" s="37">
        <v>20905</v>
      </c>
      <c r="G25" s="20">
        <v>21175</v>
      </c>
      <c r="H25" s="20">
        <v>270</v>
      </c>
      <c r="I25" s="20"/>
      <c r="J25" s="20"/>
      <c r="K25" s="123">
        <v>270</v>
      </c>
      <c r="L25" s="130" t="s">
        <v>1</v>
      </c>
      <c r="AR25" s="12" t="str">
        <f t="shared" si="0"/>
        <v>HFG | Heavy formation grading | Start Ch 20905 | Length 270</v>
      </c>
    </row>
    <row r="26" spans="2:44" x14ac:dyDescent="0.25">
      <c r="B26" s="37" t="s">
        <v>196</v>
      </c>
      <c r="C26" s="43" t="s">
        <v>162</v>
      </c>
      <c r="D26" s="20" t="s">
        <v>33</v>
      </c>
      <c r="E26" s="128" t="s">
        <v>187</v>
      </c>
      <c r="F26" s="37">
        <v>21175</v>
      </c>
      <c r="G26" s="20">
        <v>23245</v>
      </c>
      <c r="H26" s="20">
        <v>2070</v>
      </c>
      <c r="I26" s="20"/>
      <c r="J26" s="20"/>
      <c r="K26" s="123">
        <v>2070</v>
      </c>
      <c r="L26" s="130" t="s">
        <v>1</v>
      </c>
      <c r="AR26" s="12" t="str">
        <f t="shared" si="0"/>
        <v>MFG | Medium formation grading | Start Ch 21175 | Length 2070</v>
      </c>
    </row>
    <row r="27" spans="2:44" x14ac:dyDescent="0.25">
      <c r="B27" s="37" t="s">
        <v>197</v>
      </c>
      <c r="C27" s="43" t="s">
        <v>162</v>
      </c>
      <c r="D27" s="20" t="s">
        <v>33</v>
      </c>
      <c r="E27" s="128" t="s">
        <v>187</v>
      </c>
      <c r="F27" s="37">
        <v>23245</v>
      </c>
      <c r="G27" s="20">
        <v>24635</v>
      </c>
      <c r="H27" s="20">
        <v>1390</v>
      </c>
      <c r="I27" s="20"/>
      <c r="J27" s="20"/>
      <c r="K27" s="123">
        <v>1390</v>
      </c>
      <c r="L27" s="130" t="s">
        <v>1</v>
      </c>
      <c r="AR27" s="12" t="str">
        <f t="shared" si="0"/>
        <v>MFG | Medium formation grading | Start Ch 23245 | Length 1390</v>
      </c>
    </row>
    <row r="28" spans="2:44" x14ac:dyDescent="0.25">
      <c r="B28" s="37" t="s">
        <v>176</v>
      </c>
      <c r="C28" s="43" t="s">
        <v>162</v>
      </c>
      <c r="D28" s="20" t="s">
        <v>35</v>
      </c>
      <c r="E28" s="128" t="s">
        <v>171</v>
      </c>
      <c r="F28" s="37">
        <v>24635</v>
      </c>
      <c r="G28" s="20">
        <v>24955</v>
      </c>
      <c r="H28" s="20">
        <v>320</v>
      </c>
      <c r="I28" s="20"/>
      <c r="J28" s="20"/>
      <c r="K28" s="123">
        <v>320</v>
      </c>
      <c r="L28" s="130" t="s">
        <v>1</v>
      </c>
      <c r="AR28" s="12" t="str">
        <f t="shared" si="0"/>
        <v>HFG | Heavy formation grading | Start Ch 24635 | Length 320</v>
      </c>
    </row>
    <row r="29" spans="2:44" x14ac:dyDescent="0.25">
      <c r="B29" s="37" t="s">
        <v>198</v>
      </c>
      <c r="C29" s="43" t="s">
        <v>162</v>
      </c>
      <c r="D29" s="20" t="s">
        <v>33</v>
      </c>
      <c r="E29" s="44" t="s">
        <v>187</v>
      </c>
      <c r="F29" s="37">
        <v>24955</v>
      </c>
      <c r="G29" s="20">
        <v>26325</v>
      </c>
      <c r="H29" s="20">
        <v>1370</v>
      </c>
      <c r="I29" s="20"/>
      <c r="J29" s="20"/>
      <c r="K29" s="123">
        <v>1370</v>
      </c>
      <c r="L29" s="130" t="s">
        <v>1</v>
      </c>
      <c r="AR29" s="12" t="str">
        <f t="shared" si="0"/>
        <v>MFG | Medium formation grading | Start Ch 24955 | Length 1370</v>
      </c>
    </row>
    <row r="30" spans="2:44" x14ac:dyDescent="0.25">
      <c r="B30" s="37" t="s">
        <v>199</v>
      </c>
      <c r="C30" s="43" t="s">
        <v>162</v>
      </c>
      <c r="D30" s="20" t="s">
        <v>33</v>
      </c>
      <c r="E30" s="44" t="s">
        <v>187</v>
      </c>
      <c r="F30" s="37">
        <v>26325</v>
      </c>
      <c r="G30" s="20">
        <v>26805</v>
      </c>
      <c r="H30" s="20">
        <v>480</v>
      </c>
      <c r="I30" s="20"/>
      <c r="J30" s="20"/>
      <c r="K30" s="123">
        <v>480</v>
      </c>
      <c r="L30" s="130" t="s">
        <v>1</v>
      </c>
      <c r="AR30" s="12" t="str">
        <f t="shared" si="0"/>
        <v>MFG | Medium formation grading | Start Ch 26325 | Length 480</v>
      </c>
    </row>
    <row r="31" spans="2:44" x14ac:dyDescent="0.25">
      <c r="B31" s="37" t="s">
        <v>183</v>
      </c>
      <c r="C31" s="43" t="s">
        <v>162</v>
      </c>
      <c r="D31" s="20" t="s">
        <v>37</v>
      </c>
      <c r="E31" s="128" t="s">
        <v>180</v>
      </c>
      <c r="F31" s="37">
        <v>26805</v>
      </c>
      <c r="G31" s="20">
        <v>27095</v>
      </c>
      <c r="H31" s="20">
        <v>290</v>
      </c>
      <c r="I31" s="20">
        <v>6</v>
      </c>
      <c r="J31" s="20">
        <v>0.05</v>
      </c>
      <c r="K31" s="123">
        <v>87</v>
      </c>
      <c r="L31" s="130" t="s">
        <v>184</v>
      </c>
      <c r="AR31" s="12" t="str">
        <f t="shared" si="0"/>
        <v>HFG50 | Heavy formation grading incorporating 50mm of imported material | Start Ch 26805 | Length 290</v>
      </c>
    </row>
    <row r="32" spans="2:44" x14ac:dyDescent="0.25">
      <c r="B32" s="37" t="s">
        <v>200</v>
      </c>
      <c r="C32" s="43" t="s">
        <v>162</v>
      </c>
      <c r="D32" s="20" t="s">
        <v>33</v>
      </c>
      <c r="E32" s="128" t="s">
        <v>187</v>
      </c>
      <c r="F32" s="37">
        <v>27095</v>
      </c>
      <c r="G32" s="20">
        <v>29410</v>
      </c>
      <c r="H32" s="20">
        <v>2315</v>
      </c>
      <c r="I32" s="20"/>
      <c r="J32" s="20"/>
      <c r="K32" s="123">
        <v>2315</v>
      </c>
      <c r="L32" s="130" t="s">
        <v>1</v>
      </c>
      <c r="AR32" s="12" t="str">
        <f t="shared" si="0"/>
        <v>MFG | Medium formation grading | Start Ch 27095 | Length 2315</v>
      </c>
    </row>
    <row r="33" spans="2:44" x14ac:dyDescent="0.25">
      <c r="B33" s="37" t="s">
        <v>201</v>
      </c>
      <c r="C33" s="43" t="s">
        <v>162</v>
      </c>
      <c r="D33" s="20" t="s">
        <v>33</v>
      </c>
      <c r="E33" s="44" t="s">
        <v>187</v>
      </c>
      <c r="F33" s="37">
        <v>29410</v>
      </c>
      <c r="G33" s="20">
        <v>31300</v>
      </c>
      <c r="H33" s="20">
        <v>1890</v>
      </c>
      <c r="I33" s="20"/>
      <c r="J33" s="20"/>
      <c r="K33" s="123">
        <v>1890</v>
      </c>
      <c r="L33" s="130" t="s">
        <v>1</v>
      </c>
      <c r="AR33" s="12" t="str">
        <f t="shared" si="0"/>
        <v>MFG | Medium formation grading | Start Ch 29410 | Length 1890</v>
      </c>
    </row>
    <row r="34" spans="2:44" x14ac:dyDescent="0.25">
      <c r="B34" s="37" t="s">
        <v>202</v>
      </c>
      <c r="C34" s="43" t="s">
        <v>162</v>
      </c>
      <c r="D34" s="20" t="s">
        <v>33</v>
      </c>
      <c r="E34" s="44" t="s">
        <v>187</v>
      </c>
      <c r="F34" s="37">
        <v>31300</v>
      </c>
      <c r="G34" s="20">
        <v>33750</v>
      </c>
      <c r="H34" s="20">
        <v>2450</v>
      </c>
      <c r="I34" s="20"/>
      <c r="J34" s="20"/>
      <c r="K34" s="124">
        <v>2450</v>
      </c>
      <c r="L34" s="130" t="s">
        <v>1</v>
      </c>
      <c r="AR34" s="12" t="str">
        <f t="shared" si="0"/>
        <v>MFG | Medium formation grading | Start Ch 31300 | Length 2450</v>
      </c>
    </row>
    <row r="35" spans="2:44" x14ac:dyDescent="0.25">
      <c r="B35" s="37" t="s">
        <v>166</v>
      </c>
      <c r="C35" s="43" t="s">
        <v>162</v>
      </c>
      <c r="D35" s="20" t="s">
        <v>106</v>
      </c>
      <c r="E35" s="44" t="s">
        <v>8</v>
      </c>
      <c r="F35" s="37">
        <v>33735</v>
      </c>
      <c r="G35" s="20">
        <v>33805</v>
      </c>
      <c r="H35" s="20">
        <v>70</v>
      </c>
      <c r="I35" s="20">
        <v>1</v>
      </c>
      <c r="J35" s="20">
        <v>0.3</v>
      </c>
      <c r="K35" s="123">
        <v>21</v>
      </c>
      <c r="L35" s="130" t="s">
        <v>184</v>
      </c>
      <c r="AR35" s="12" t="str">
        <f t="shared" si="0"/>
        <v>BES | Bulk excavate surplus material to spoil | Start Ch 33735 | Length 70</v>
      </c>
    </row>
    <row r="36" spans="2:44" x14ac:dyDescent="0.25">
      <c r="B36" s="37" t="s">
        <v>177</v>
      </c>
      <c r="C36" s="43" t="s">
        <v>162</v>
      </c>
      <c r="D36" s="20" t="s">
        <v>35</v>
      </c>
      <c r="E36" s="128" t="s">
        <v>171</v>
      </c>
      <c r="F36" s="37">
        <v>33750</v>
      </c>
      <c r="G36" s="20">
        <v>34400</v>
      </c>
      <c r="H36" s="20">
        <v>650</v>
      </c>
      <c r="I36" s="20"/>
      <c r="J36" s="20"/>
      <c r="K36" s="123">
        <v>650</v>
      </c>
      <c r="L36" s="130" t="s">
        <v>1</v>
      </c>
      <c r="AR36" s="12" t="str">
        <f t="shared" si="0"/>
        <v>HFG | Heavy formation grading | Start Ch 33750 | Length 650</v>
      </c>
    </row>
    <row r="37" spans="2:44" x14ac:dyDescent="0.25">
      <c r="B37" s="37" t="s">
        <v>203</v>
      </c>
      <c r="C37" s="43" t="s">
        <v>162</v>
      </c>
      <c r="D37" s="20" t="s">
        <v>33</v>
      </c>
      <c r="E37" s="44" t="s">
        <v>187</v>
      </c>
      <c r="F37" s="37">
        <v>34400</v>
      </c>
      <c r="G37" s="20">
        <v>36290</v>
      </c>
      <c r="H37" s="20">
        <v>1890</v>
      </c>
      <c r="I37" s="20"/>
      <c r="J37" s="20"/>
      <c r="K37" s="124">
        <v>1890</v>
      </c>
      <c r="L37" s="130" t="s">
        <v>1</v>
      </c>
      <c r="AR37" s="12" t="str">
        <f t="shared" si="0"/>
        <v>MFG | Medium formation grading | Start Ch 34400 | Length 1890</v>
      </c>
    </row>
    <row r="38" spans="2:44" x14ac:dyDescent="0.25">
      <c r="B38" s="37" t="s">
        <v>167</v>
      </c>
      <c r="C38" s="43" t="s">
        <v>162</v>
      </c>
      <c r="D38" s="20" t="s">
        <v>168</v>
      </c>
      <c r="E38" s="44" t="s">
        <v>7</v>
      </c>
      <c r="F38" s="37">
        <v>35240</v>
      </c>
      <c r="G38" s="20">
        <v>35500</v>
      </c>
      <c r="H38" s="20">
        <v>260</v>
      </c>
      <c r="I38" s="20">
        <v>1</v>
      </c>
      <c r="J38" s="20">
        <v>0.2</v>
      </c>
      <c r="K38" s="123">
        <v>52</v>
      </c>
      <c r="L38" s="130" t="s">
        <v>184</v>
      </c>
      <c r="AR38" s="12" t="str">
        <f t="shared" ref="AR38:AR40" si="1">_xlfn.CONCAT(D38," | ",E38," | ","Start Ch ",F38," | ","Length ",H38)</f>
        <v>BFL | Bulk fill - local | Start Ch 35240 | Length 260</v>
      </c>
    </row>
    <row r="39" spans="2:44" x14ac:dyDescent="0.25">
      <c r="B39" s="37" t="s">
        <v>204</v>
      </c>
      <c r="C39" s="43" t="s">
        <v>162</v>
      </c>
      <c r="D39" s="20" t="s">
        <v>33</v>
      </c>
      <c r="E39" s="128" t="s">
        <v>187</v>
      </c>
      <c r="F39" s="37">
        <v>36290</v>
      </c>
      <c r="G39" s="20">
        <v>38385</v>
      </c>
      <c r="H39" s="20">
        <v>2095</v>
      </c>
      <c r="I39" s="20"/>
      <c r="J39" s="20"/>
      <c r="K39" s="123">
        <v>2095</v>
      </c>
      <c r="L39" s="130" t="s">
        <v>1</v>
      </c>
      <c r="AR39" s="12" t="str">
        <f t="shared" si="1"/>
        <v>MFG | Medium formation grading | Start Ch 36290 | Length 2095</v>
      </c>
    </row>
    <row r="40" spans="2:44" ht="15.75" thickBot="1" x14ac:dyDescent="0.3">
      <c r="B40" s="131" t="s">
        <v>205</v>
      </c>
      <c r="C40" s="132" t="s">
        <v>162</v>
      </c>
      <c r="D40" s="133" t="s">
        <v>33</v>
      </c>
      <c r="E40" s="138" t="s">
        <v>187</v>
      </c>
      <c r="F40" s="131">
        <v>38385</v>
      </c>
      <c r="G40" s="133">
        <v>39555</v>
      </c>
      <c r="H40" s="133">
        <v>1170</v>
      </c>
      <c r="I40" s="133"/>
      <c r="J40" s="133"/>
      <c r="K40" s="135">
        <v>1170</v>
      </c>
      <c r="L40" s="134" t="s">
        <v>1</v>
      </c>
      <c r="AR40" s="12" t="str">
        <f t="shared" si="1"/>
        <v>MFG | Medium formation grading | Start Ch 38385 | Length 1170</v>
      </c>
    </row>
  </sheetData>
  <autoFilter ref="B4:L5" xr:uid="{AEAE8890-91F8-44E7-917D-200B389AD4A8}">
    <filterColumn colId="4" showButton="0"/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B7:L235">
      <sortCondition ref="B4:B5"/>
    </sortState>
  </autoFilter>
  <mergeCells count="8">
    <mergeCell ref="H4:L4"/>
    <mergeCell ref="B2:L2"/>
    <mergeCell ref="B3:L3"/>
    <mergeCell ref="B4:B5"/>
    <mergeCell ref="C4:C5"/>
    <mergeCell ref="D4:D5"/>
    <mergeCell ref="E4:E5"/>
    <mergeCell ref="F4:G4"/>
  </mergeCells>
  <conditionalFormatting sqref="P6:P40">
    <cfRule type="cellIs" dxfId="3" priority="1" operator="equal">
      <formula>"YES"</formula>
    </cfRule>
    <cfRule type="cellIs" dxfId="2" priority="2" operator="equal">
      <formula>"NO"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30AA-03F8-45CB-A8A2-E5FA026791BB}">
  <sheetPr>
    <tabColor rgb="FF1A428A"/>
  </sheetPr>
  <dimension ref="B1:R144"/>
  <sheetViews>
    <sheetView zoomScale="80" zoomScaleNormal="80" workbookViewId="0">
      <selection activeCell="M7" sqref="M7"/>
    </sheetView>
  </sheetViews>
  <sheetFormatPr defaultRowHeight="15" x14ac:dyDescent="0.25"/>
  <cols>
    <col min="1" max="1" width="3.140625" style="12" customWidth="1"/>
    <col min="2" max="2" width="9.140625" style="35"/>
    <col min="3" max="3" width="27.140625" style="12" customWidth="1"/>
    <col min="4" max="4" width="12.7109375" style="12" customWidth="1"/>
    <col min="5" max="5" width="82.42578125" style="12" customWidth="1"/>
    <col min="6" max="6" width="12.28515625" style="35" customWidth="1"/>
    <col min="7" max="10" width="9.140625" style="35"/>
    <col min="11" max="12" width="12.7109375" style="35" customWidth="1"/>
    <col min="13" max="13" width="12.7109375" style="97" customWidth="1"/>
    <col min="14" max="14" width="20.7109375" style="97" customWidth="1"/>
    <col min="15" max="15" width="5.7109375" style="97" customWidth="1"/>
    <col min="16" max="16" width="26.7109375" style="98" customWidth="1"/>
    <col min="17" max="18" width="12.7109375" style="99" customWidth="1"/>
    <col min="19" max="16384" width="9.140625" style="12"/>
  </cols>
  <sheetData>
    <row r="1" spans="2:18" ht="15.75" thickBot="1" x14ac:dyDescent="0.3"/>
    <row r="2" spans="2:18" ht="39.950000000000003" customHeight="1" x14ac:dyDescent="0.45">
      <c r="B2" s="194" t="s">
        <v>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6"/>
    </row>
    <row r="3" spans="2:18" ht="90" customHeight="1" thickBot="1" x14ac:dyDescent="0.3">
      <c r="B3" s="197" t="s">
        <v>160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198"/>
      <c r="Q3" s="198"/>
      <c r="R3" s="200"/>
    </row>
    <row r="4" spans="2:18" ht="16.5" customHeight="1" x14ac:dyDescent="0.25">
      <c r="B4" s="201" t="s">
        <v>9</v>
      </c>
      <c r="C4" s="225" t="s">
        <v>10</v>
      </c>
      <c r="D4" s="205" t="s">
        <v>11</v>
      </c>
      <c r="E4" s="207" t="s">
        <v>12</v>
      </c>
      <c r="F4" s="209" t="s">
        <v>13</v>
      </c>
      <c r="G4" s="210"/>
      <c r="H4" s="211" t="s">
        <v>14</v>
      </c>
      <c r="I4" s="212"/>
      <c r="J4" s="213"/>
      <c r="K4" s="214" t="s">
        <v>15</v>
      </c>
      <c r="L4" s="215"/>
      <c r="M4" s="215"/>
      <c r="N4" s="216"/>
      <c r="O4" s="36"/>
      <c r="P4" s="217" t="s">
        <v>16</v>
      </c>
      <c r="Q4" s="217"/>
      <c r="R4" s="218"/>
    </row>
    <row r="5" spans="2:18" ht="33" customHeight="1" thickBot="1" x14ac:dyDescent="0.3">
      <c r="B5" s="202"/>
      <c r="C5" s="226"/>
      <c r="D5" s="206"/>
      <c r="E5" s="208"/>
      <c r="F5" s="4" t="s">
        <v>17</v>
      </c>
      <c r="G5" s="5" t="s">
        <v>18</v>
      </c>
      <c r="H5" s="5" t="s">
        <v>19</v>
      </c>
      <c r="I5" s="5" t="s">
        <v>20</v>
      </c>
      <c r="J5" s="6" t="s">
        <v>21</v>
      </c>
      <c r="K5" s="2" t="s">
        <v>22</v>
      </c>
      <c r="L5" s="3" t="s">
        <v>23</v>
      </c>
      <c r="M5" s="5" t="s">
        <v>24</v>
      </c>
      <c r="N5" s="7" t="s">
        <v>25</v>
      </c>
      <c r="O5" s="8"/>
      <c r="P5" s="9" t="s">
        <v>26</v>
      </c>
      <c r="Q5" s="10" t="s">
        <v>23</v>
      </c>
      <c r="R5" s="11" t="s">
        <v>22</v>
      </c>
    </row>
    <row r="6" spans="2:18" ht="24.95" customHeight="1" x14ac:dyDescent="0.25">
      <c r="B6" s="13"/>
      <c r="C6" s="14" t="s">
        <v>164</v>
      </c>
      <c r="D6" s="16"/>
      <c r="E6" s="15"/>
      <c r="F6" s="16"/>
      <c r="G6" s="16"/>
      <c r="H6" s="16"/>
      <c r="I6" s="16"/>
      <c r="J6" s="16"/>
      <c r="K6" s="54"/>
      <c r="L6" s="16"/>
      <c r="M6" s="55"/>
      <c r="N6" s="56"/>
      <c r="O6" s="41"/>
      <c r="P6" s="15"/>
      <c r="Q6" s="16"/>
      <c r="R6" s="57"/>
    </row>
    <row r="7" spans="2:18" ht="17.25" x14ac:dyDescent="0.25">
      <c r="B7" s="37" t="s">
        <v>216</v>
      </c>
      <c r="C7" s="43" t="s">
        <v>217</v>
      </c>
      <c r="D7" s="20" t="s">
        <v>106</v>
      </c>
      <c r="E7" s="44" t="s">
        <v>8</v>
      </c>
      <c r="F7" s="37">
        <v>99670</v>
      </c>
      <c r="G7" s="20">
        <v>99980</v>
      </c>
      <c r="H7" s="20">
        <f t="shared" ref="H7:H11" si="0">G7-F7</f>
        <v>310</v>
      </c>
      <c r="I7" s="20">
        <v>2</v>
      </c>
      <c r="J7" s="39">
        <v>0.3</v>
      </c>
      <c r="K7" s="58">
        <f>H7*I7*J7</f>
        <v>186</v>
      </c>
      <c r="L7" s="40" t="s">
        <v>42</v>
      </c>
      <c r="M7" s="45"/>
      <c r="N7" s="46">
        <f t="shared" ref="N7:N11" si="1">K7*M7</f>
        <v>0</v>
      </c>
      <c r="O7" s="41"/>
      <c r="P7" s="12"/>
      <c r="Q7" s="40"/>
      <c r="R7" s="47"/>
    </row>
    <row r="8" spans="2:18" ht="15.75" thickBot="1" x14ac:dyDescent="0.3">
      <c r="B8" s="48"/>
      <c r="C8" s="49" t="s">
        <v>40</v>
      </c>
      <c r="D8" s="34"/>
      <c r="E8" s="49"/>
      <c r="F8" s="34"/>
      <c r="G8" s="34"/>
      <c r="H8" s="34"/>
      <c r="I8" s="34"/>
      <c r="J8" s="34"/>
      <c r="K8" s="51">
        <f>SUM(K7)</f>
        <v>186</v>
      </c>
      <c r="L8" s="34"/>
      <c r="M8" s="59"/>
      <c r="N8" s="53">
        <f>SUM(N7)</f>
        <v>0</v>
      </c>
      <c r="O8" s="41"/>
      <c r="P8" s="50"/>
      <c r="Q8" s="34" t="s">
        <v>40</v>
      </c>
      <c r="R8" s="105">
        <f>SUM(R7)</f>
        <v>0</v>
      </c>
    </row>
    <row r="9" spans="2:18" ht="24.95" customHeight="1" x14ac:dyDescent="0.25">
      <c r="B9" s="60"/>
      <c r="C9" s="100" t="s">
        <v>43</v>
      </c>
      <c r="D9" s="24"/>
      <c r="E9" s="61"/>
      <c r="F9" s="24"/>
      <c r="G9" s="24"/>
      <c r="H9" s="24"/>
      <c r="I9" s="24"/>
      <c r="J9" s="24"/>
      <c r="K9" s="24"/>
      <c r="L9" s="24"/>
      <c r="M9" s="62"/>
      <c r="N9" s="63"/>
      <c r="O9" s="41"/>
      <c r="P9" s="61"/>
      <c r="Q9" s="24"/>
      <c r="R9" s="64"/>
    </row>
    <row r="10" spans="2:18" ht="17.25" x14ac:dyDescent="0.25">
      <c r="B10" s="37" t="s">
        <v>218</v>
      </c>
      <c r="C10" s="43" t="s">
        <v>217</v>
      </c>
      <c r="D10" s="20" t="s">
        <v>109</v>
      </c>
      <c r="E10" s="44" t="s">
        <v>2</v>
      </c>
      <c r="F10" s="37">
        <v>93230</v>
      </c>
      <c r="G10" s="20">
        <v>93340</v>
      </c>
      <c r="H10" s="20">
        <f t="shared" si="0"/>
        <v>110</v>
      </c>
      <c r="I10" s="20">
        <v>1.5</v>
      </c>
      <c r="J10" s="39">
        <v>0.5</v>
      </c>
      <c r="K10" s="58">
        <f>H10*I10*J10</f>
        <v>82.5</v>
      </c>
      <c r="L10" s="40" t="s">
        <v>42</v>
      </c>
      <c r="M10" s="45"/>
      <c r="N10" s="46">
        <f t="shared" si="1"/>
        <v>0</v>
      </c>
      <c r="O10" s="41"/>
      <c r="P10" s="141" t="s">
        <v>330</v>
      </c>
      <c r="Q10" s="40" t="s">
        <v>42</v>
      </c>
      <c r="R10" s="47">
        <f>H10*I10*J10</f>
        <v>82.5</v>
      </c>
    </row>
    <row r="11" spans="2:18" ht="17.25" x14ac:dyDescent="0.25">
      <c r="B11" s="37" t="s">
        <v>219</v>
      </c>
      <c r="C11" s="43" t="s">
        <v>217</v>
      </c>
      <c r="D11" s="20" t="s">
        <v>109</v>
      </c>
      <c r="E11" s="44" t="s">
        <v>2</v>
      </c>
      <c r="F11" s="37">
        <v>93395</v>
      </c>
      <c r="G11" s="20">
        <v>93475</v>
      </c>
      <c r="H11" s="20">
        <f t="shared" si="0"/>
        <v>80</v>
      </c>
      <c r="I11" s="20">
        <v>1.2</v>
      </c>
      <c r="J11" s="39">
        <v>0.4</v>
      </c>
      <c r="K11" s="58">
        <f t="shared" ref="K11" si="2">H11*I11*J11</f>
        <v>38.400000000000006</v>
      </c>
      <c r="L11" s="40" t="s">
        <v>42</v>
      </c>
      <c r="M11" s="45"/>
      <c r="N11" s="46">
        <f t="shared" si="1"/>
        <v>0</v>
      </c>
      <c r="O11" s="41"/>
      <c r="P11" s="141" t="s">
        <v>330</v>
      </c>
      <c r="Q11" s="40" t="s">
        <v>42</v>
      </c>
      <c r="R11" s="47">
        <f t="shared" ref="R11" si="3">H11*I11*J11</f>
        <v>38.400000000000006</v>
      </c>
    </row>
    <row r="12" spans="2:18" ht="15.75" thickBot="1" x14ac:dyDescent="0.3">
      <c r="B12" s="48"/>
      <c r="C12" s="49" t="s">
        <v>40</v>
      </c>
      <c r="D12" s="34"/>
      <c r="E12" s="50"/>
      <c r="F12" s="33"/>
      <c r="G12" s="33"/>
      <c r="H12" s="33"/>
      <c r="I12" s="33"/>
      <c r="J12" s="33"/>
      <c r="K12" s="51">
        <f>SUM(K10:K11)</f>
        <v>120.9</v>
      </c>
      <c r="L12" s="33"/>
      <c r="M12" s="34"/>
      <c r="N12" s="106">
        <f>SUM(N10:N11)</f>
        <v>0</v>
      </c>
      <c r="O12" s="68"/>
      <c r="P12" s="104"/>
      <c r="Q12" s="34" t="s">
        <v>40</v>
      </c>
      <c r="R12" s="105">
        <f>SUM(R10:R11)</f>
        <v>120.9</v>
      </c>
    </row>
    <row r="13" spans="2:18" ht="24.95" customHeight="1" x14ac:dyDescent="0.25">
      <c r="B13" s="13"/>
      <c r="C13" s="14" t="s">
        <v>94</v>
      </c>
      <c r="D13" s="23"/>
      <c r="E13" s="15"/>
      <c r="F13" s="24"/>
      <c r="G13" s="24"/>
      <c r="H13" s="24"/>
      <c r="I13" s="24"/>
      <c r="J13" s="24"/>
      <c r="K13" s="16"/>
      <c r="L13" s="16"/>
      <c r="M13" s="15"/>
      <c r="N13" s="15"/>
      <c r="O13" s="17"/>
      <c r="P13" s="15"/>
      <c r="Q13" s="16"/>
      <c r="R13" s="18"/>
    </row>
    <row r="14" spans="2:18" ht="17.25" x14ac:dyDescent="0.25">
      <c r="B14" s="37" t="s">
        <v>220</v>
      </c>
      <c r="C14" s="43" t="s">
        <v>217</v>
      </c>
      <c r="D14" s="20" t="s">
        <v>168</v>
      </c>
      <c r="E14" s="44" t="s">
        <v>7</v>
      </c>
      <c r="F14" s="37">
        <v>74800</v>
      </c>
      <c r="G14" s="20">
        <v>76535</v>
      </c>
      <c r="H14" s="20">
        <f>G14-F14</f>
        <v>1735</v>
      </c>
      <c r="I14" s="20">
        <v>6</v>
      </c>
      <c r="J14" s="39">
        <v>0.05</v>
      </c>
      <c r="K14" s="37">
        <f>H14*I14*J14</f>
        <v>520.5</v>
      </c>
      <c r="L14" s="40" t="s">
        <v>42</v>
      </c>
      <c r="M14" s="45"/>
      <c r="N14" s="46">
        <f>K14*M14</f>
        <v>0</v>
      </c>
      <c r="O14" s="41"/>
      <c r="P14" s="12"/>
      <c r="Q14" s="139"/>
      <c r="R14" s="42"/>
    </row>
    <row r="15" spans="2:18" ht="17.25" x14ac:dyDescent="0.25">
      <c r="B15" s="37" t="s">
        <v>221</v>
      </c>
      <c r="C15" s="43" t="s">
        <v>217</v>
      </c>
      <c r="D15" s="20" t="s">
        <v>168</v>
      </c>
      <c r="E15" s="43" t="s">
        <v>7</v>
      </c>
      <c r="F15" s="37">
        <v>76535</v>
      </c>
      <c r="G15" s="20">
        <v>80035</v>
      </c>
      <c r="H15" s="20">
        <f t="shared" ref="H15:H26" si="4">G15-F15</f>
        <v>3500</v>
      </c>
      <c r="I15" s="20">
        <v>6</v>
      </c>
      <c r="J15" s="20">
        <v>0.05</v>
      </c>
      <c r="K15" s="37">
        <f t="shared" ref="K15:K26" si="5">H15*I15*J15</f>
        <v>1050</v>
      </c>
      <c r="L15" s="40" t="s">
        <v>42</v>
      </c>
      <c r="M15" s="45"/>
      <c r="N15" s="46">
        <f t="shared" ref="N15:N26" si="6">K15*M15</f>
        <v>0</v>
      </c>
      <c r="O15" s="41"/>
      <c r="P15" s="12"/>
      <c r="Q15" s="40"/>
      <c r="R15" s="47"/>
    </row>
    <row r="16" spans="2:18" ht="17.25" x14ac:dyDescent="0.25">
      <c r="B16" s="37" t="s">
        <v>222</v>
      </c>
      <c r="C16" s="43" t="s">
        <v>217</v>
      </c>
      <c r="D16" s="20" t="s">
        <v>168</v>
      </c>
      <c r="E16" s="43" t="s">
        <v>7</v>
      </c>
      <c r="F16" s="37">
        <v>79550</v>
      </c>
      <c r="G16" s="20">
        <v>79590</v>
      </c>
      <c r="H16" s="20">
        <f t="shared" si="4"/>
        <v>40</v>
      </c>
      <c r="I16" s="20">
        <v>2</v>
      </c>
      <c r="J16" s="20">
        <v>0.15</v>
      </c>
      <c r="K16" s="37">
        <f t="shared" si="5"/>
        <v>12</v>
      </c>
      <c r="L16" s="40" t="s">
        <v>42</v>
      </c>
      <c r="M16" s="45"/>
      <c r="N16" s="46">
        <f t="shared" si="6"/>
        <v>0</v>
      </c>
      <c r="O16" s="41"/>
      <c r="P16" s="12"/>
      <c r="Q16" s="40"/>
      <c r="R16" s="47"/>
    </row>
    <row r="17" spans="2:18" ht="17.25" x14ac:dyDescent="0.25">
      <c r="B17" s="37" t="s">
        <v>223</v>
      </c>
      <c r="C17" s="43" t="s">
        <v>217</v>
      </c>
      <c r="D17" s="20" t="s">
        <v>168</v>
      </c>
      <c r="E17" s="43" t="s">
        <v>7</v>
      </c>
      <c r="F17" s="37">
        <v>80035</v>
      </c>
      <c r="G17" s="20">
        <v>81635</v>
      </c>
      <c r="H17" s="20">
        <f t="shared" si="4"/>
        <v>1600</v>
      </c>
      <c r="I17" s="20">
        <v>6</v>
      </c>
      <c r="J17" s="20">
        <v>7.4999999999999997E-2</v>
      </c>
      <c r="K17" s="37">
        <f t="shared" si="5"/>
        <v>720</v>
      </c>
      <c r="L17" s="40" t="s">
        <v>42</v>
      </c>
      <c r="M17" s="45"/>
      <c r="N17" s="46">
        <f t="shared" si="6"/>
        <v>0</v>
      </c>
      <c r="O17" s="41"/>
      <c r="P17" s="12"/>
      <c r="Q17" s="40"/>
      <c r="R17" s="47"/>
    </row>
    <row r="18" spans="2:18" ht="17.25" x14ac:dyDescent="0.25">
      <c r="B18" s="37" t="s">
        <v>224</v>
      </c>
      <c r="C18" s="43" t="s">
        <v>217</v>
      </c>
      <c r="D18" s="20" t="s">
        <v>168</v>
      </c>
      <c r="E18" s="43" t="s">
        <v>7</v>
      </c>
      <c r="F18" s="37">
        <v>81635</v>
      </c>
      <c r="G18" s="20">
        <v>83435</v>
      </c>
      <c r="H18" s="20">
        <f t="shared" si="4"/>
        <v>1800</v>
      </c>
      <c r="I18" s="20">
        <v>6</v>
      </c>
      <c r="J18" s="20">
        <v>7.4999999999999997E-2</v>
      </c>
      <c r="K18" s="37">
        <f t="shared" si="5"/>
        <v>810</v>
      </c>
      <c r="L18" s="40" t="s">
        <v>42</v>
      </c>
      <c r="M18" s="45"/>
      <c r="N18" s="46">
        <f t="shared" si="6"/>
        <v>0</v>
      </c>
      <c r="O18" s="41"/>
      <c r="P18" s="12"/>
      <c r="Q18" s="40"/>
      <c r="R18" s="47"/>
    </row>
    <row r="19" spans="2:18" ht="17.25" x14ac:dyDescent="0.25">
      <c r="B19" s="37" t="s">
        <v>225</v>
      </c>
      <c r="C19" s="43" t="s">
        <v>217</v>
      </c>
      <c r="D19" s="20" t="s">
        <v>168</v>
      </c>
      <c r="E19" s="43" t="s">
        <v>7</v>
      </c>
      <c r="F19" s="37">
        <v>83435</v>
      </c>
      <c r="G19" s="20">
        <v>85030</v>
      </c>
      <c r="H19" s="20">
        <f t="shared" si="4"/>
        <v>1595</v>
      </c>
      <c r="I19" s="20">
        <v>6</v>
      </c>
      <c r="J19" s="20">
        <v>0.05</v>
      </c>
      <c r="K19" s="37">
        <f t="shared" si="5"/>
        <v>478.5</v>
      </c>
      <c r="L19" s="40" t="s">
        <v>42</v>
      </c>
      <c r="M19" s="45"/>
      <c r="N19" s="46">
        <f t="shared" si="6"/>
        <v>0</v>
      </c>
      <c r="O19" s="41"/>
      <c r="P19" s="12"/>
      <c r="Q19" s="40"/>
      <c r="R19" s="47"/>
    </row>
    <row r="20" spans="2:18" ht="17.25" x14ac:dyDescent="0.25">
      <c r="B20" s="37" t="s">
        <v>226</v>
      </c>
      <c r="C20" s="43" t="s">
        <v>217</v>
      </c>
      <c r="D20" s="20" t="s">
        <v>168</v>
      </c>
      <c r="E20" s="43" t="s">
        <v>7</v>
      </c>
      <c r="F20" s="37">
        <v>83440</v>
      </c>
      <c r="G20" s="20">
        <v>83540</v>
      </c>
      <c r="H20" s="20">
        <f t="shared" si="4"/>
        <v>100</v>
      </c>
      <c r="I20" s="20">
        <v>1.5</v>
      </c>
      <c r="J20" s="20">
        <v>0.3</v>
      </c>
      <c r="K20" s="37">
        <f t="shared" si="5"/>
        <v>45</v>
      </c>
      <c r="L20" s="40" t="s">
        <v>42</v>
      </c>
      <c r="M20" s="45"/>
      <c r="N20" s="46">
        <f t="shared" si="6"/>
        <v>0</v>
      </c>
      <c r="O20" s="41"/>
      <c r="P20" s="12"/>
      <c r="Q20" s="40"/>
      <c r="R20" s="47"/>
    </row>
    <row r="21" spans="2:18" ht="17.25" x14ac:dyDescent="0.25">
      <c r="B21" s="37" t="s">
        <v>227</v>
      </c>
      <c r="C21" s="43" t="s">
        <v>217</v>
      </c>
      <c r="D21" s="20" t="s">
        <v>168</v>
      </c>
      <c r="E21" s="43" t="s">
        <v>7</v>
      </c>
      <c r="F21" s="37">
        <v>99460</v>
      </c>
      <c r="G21" s="20">
        <v>101255</v>
      </c>
      <c r="H21" s="20">
        <f t="shared" si="4"/>
        <v>1795</v>
      </c>
      <c r="I21" s="20">
        <v>6</v>
      </c>
      <c r="J21" s="20">
        <v>0.05</v>
      </c>
      <c r="K21" s="37">
        <f t="shared" si="5"/>
        <v>538.5</v>
      </c>
      <c r="L21" s="40" t="s">
        <v>42</v>
      </c>
      <c r="M21" s="45"/>
      <c r="N21" s="46">
        <f t="shared" si="6"/>
        <v>0</v>
      </c>
      <c r="O21" s="41"/>
      <c r="P21" s="12"/>
      <c r="Q21" s="40"/>
      <c r="R21" s="47"/>
    </row>
    <row r="22" spans="2:18" ht="17.25" x14ac:dyDescent="0.25">
      <c r="B22" s="37" t="s">
        <v>228</v>
      </c>
      <c r="C22" s="43" t="s">
        <v>217</v>
      </c>
      <c r="D22" s="20" t="s">
        <v>168</v>
      </c>
      <c r="E22" s="43" t="s">
        <v>7</v>
      </c>
      <c r="F22" s="37">
        <v>111775</v>
      </c>
      <c r="G22" s="20">
        <v>112015</v>
      </c>
      <c r="H22" s="20">
        <f t="shared" si="4"/>
        <v>240</v>
      </c>
      <c r="I22" s="20">
        <v>6</v>
      </c>
      <c r="J22" s="20">
        <v>0.2</v>
      </c>
      <c r="K22" s="37">
        <f t="shared" si="5"/>
        <v>288</v>
      </c>
      <c r="L22" s="40" t="s">
        <v>42</v>
      </c>
      <c r="M22" s="45"/>
      <c r="N22" s="46">
        <f t="shared" si="6"/>
        <v>0</v>
      </c>
      <c r="O22" s="41"/>
      <c r="P22" s="12"/>
      <c r="Q22" s="40"/>
      <c r="R22" s="47"/>
    </row>
    <row r="23" spans="2:18" ht="17.25" x14ac:dyDescent="0.25">
      <c r="B23" s="37" t="s">
        <v>229</v>
      </c>
      <c r="C23" s="43" t="s">
        <v>217</v>
      </c>
      <c r="D23" s="20" t="s">
        <v>168</v>
      </c>
      <c r="E23" s="43" t="s">
        <v>7</v>
      </c>
      <c r="F23" s="37">
        <v>113630</v>
      </c>
      <c r="G23" s="20">
        <v>114520</v>
      </c>
      <c r="H23" s="20">
        <f t="shared" si="4"/>
        <v>890</v>
      </c>
      <c r="I23" s="20">
        <v>6</v>
      </c>
      <c r="J23" s="20">
        <v>0.15</v>
      </c>
      <c r="K23" s="37">
        <f t="shared" si="5"/>
        <v>801</v>
      </c>
      <c r="L23" s="40" t="s">
        <v>42</v>
      </c>
      <c r="M23" s="45"/>
      <c r="N23" s="46">
        <f t="shared" si="6"/>
        <v>0</v>
      </c>
      <c r="O23" s="41"/>
      <c r="P23" s="12"/>
      <c r="Q23" s="40"/>
      <c r="R23" s="47"/>
    </row>
    <row r="24" spans="2:18" ht="17.25" x14ac:dyDescent="0.25">
      <c r="B24" s="37" t="s">
        <v>230</v>
      </c>
      <c r="C24" s="43" t="s">
        <v>217</v>
      </c>
      <c r="D24" s="20" t="s">
        <v>168</v>
      </c>
      <c r="E24" s="43" t="s">
        <v>7</v>
      </c>
      <c r="F24" s="37">
        <v>114641</v>
      </c>
      <c r="G24" s="20">
        <v>115000</v>
      </c>
      <c r="H24" s="20">
        <f t="shared" si="4"/>
        <v>359</v>
      </c>
      <c r="I24" s="20">
        <v>6</v>
      </c>
      <c r="J24" s="20">
        <v>0.15</v>
      </c>
      <c r="K24" s="37">
        <f t="shared" si="5"/>
        <v>323.09999999999997</v>
      </c>
      <c r="L24" s="40" t="s">
        <v>42</v>
      </c>
      <c r="M24" s="45"/>
      <c r="N24" s="46">
        <f t="shared" si="6"/>
        <v>0</v>
      </c>
      <c r="O24" s="41"/>
      <c r="P24" s="12"/>
      <c r="Q24" s="40"/>
      <c r="R24" s="47"/>
    </row>
    <row r="25" spans="2:18" ht="17.25" x14ac:dyDescent="0.25">
      <c r="B25" s="37" t="s">
        <v>231</v>
      </c>
      <c r="C25" s="43" t="s">
        <v>217</v>
      </c>
      <c r="D25" s="20" t="s">
        <v>168</v>
      </c>
      <c r="E25" s="43" t="s">
        <v>7</v>
      </c>
      <c r="F25" s="125">
        <v>115500</v>
      </c>
      <c r="G25" s="20">
        <v>115660</v>
      </c>
      <c r="H25" s="20">
        <f t="shared" si="4"/>
        <v>160</v>
      </c>
      <c r="I25" s="20">
        <v>6</v>
      </c>
      <c r="J25" s="20">
        <v>0.15</v>
      </c>
      <c r="K25" s="37">
        <f t="shared" si="5"/>
        <v>144</v>
      </c>
      <c r="L25" s="40" t="s">
        <v>42</v>
      </c>
      <c r="M25" s="45"/>
      <c r="N25" s="46">
        <f t="shared" si="6"/>
        <v>0</v>
      </c>
      <c r="O25" s="41"/>
      <c r="P25" s="12"/>
      <c r="Q25" s="40"/>
      <c r="R25" s="47"/>
    </row>
    <row r="26" spans="2:18" ht="17.25" x14ac:dyDescent="0.25">
      <c r="B26" s="37" t="s">
        <v>232</v>
      </c>
      <c r="C26" s="65" t="s">
        <v>217</v>
      </c>
      <c r="D26" s="21" t="s">
        <v>168</v>
      </c>
      <c r="E26" s="65" t="s">
        <v>7</v>
      </c>
      <c r="F26" s="79">
        <v>116615</v>
      </c>
      <c r="G26" s="21">
        <v>116765</v>
      </c>
      <c r="H26" s="20">
        <f t="shared" si="4"/>
        <v>150</v>
      </c>
      <c r="I26" s="21">
        <v>6</v>
      </c>
      <c r="J26" s="21">
        <v>0.15</v>
      </c>
      <c r="K26" s="37">
        <f t="shared" si="5"/>
        <v>135</v>
      </c>
      <c r="L26" s="40" t="s">
        <v>42</v>
      </c>
      <c r="M26" s="66"/>
      <c r="N26" s="46">
        <f t="shared" si="6"/>
        <v>0</v>
      </c>
      <c r="O26" s="41"/>
      <c r="P26" s="12"/>
      <c r="Q26" s="71"/>
      <c r="R26" s="67"/>
    </row>
    <row r="27" spans="2:18" ht="15.75" thickBot="1" x14ac:dyDescent="0.3">
      <c r="B27" s="48"/>
      <c r="C27" s="49" t="s">
        <v>40</v>
      </c>
      <c r="D27" s="33"/>
      <c r="E27" s="50"/>
      <c r="F27" s="33"/>
      <c r="G27" s="33"/>
      <c r="H27" s="33"/>
      <c r="I27" s="33"/>
      <c r="J27" s="33"/>
      <c r="K27" s="34">
        <f>SUM(K14:K26)</f>
        <v>5865.6</v>
      </c>
      <c r="L27" s="33"/>
      <c r="M27" s="52"/>
      <c r="N27" s="53">
        <f>SUM(N14:N26)</f>
        <v>0</v>
      </c>
      <c r="O27" s="41"/>
      <c r="P27" s="50"/>
      <c r="Q27" s="34" t="s">
        <v>40</v>
      </c>
      <c r="R27" s="105">
        <f>SUM(R14:R26)</f>
        <v>0</v>
      </c>
    </row>
    <row r="28" spans="2:18" ht="24.95" customHeight="1" x14ac:dyDescent="0.25">
      <c r="B28" s="60"/>
      <c r="C28" s="100" t="s">
        <v>100</v>
      </c>
      <c r="D28" s="24"/>
      <c r="E28" s="61"/>
      <c r="F28" s="24"/>
      <c r="G28" s="24"/>
      <c r="H28" s="24"/>
      <c r="I28" s="24"/>
      <c r="J28" s="24"/>
      <c r="K28" s="24"/>
      <c r="L28" s="24"/>
      <c r="M28" s="62"/>
      <c r="N28" s="63"/>
      <c r="O28" s="41"/>
      <c r="P28" s="61"/>
      <c r="Q28" s="24"/>
      <c r="R28" s="64"/>
    </row>
    <row r="29" spans="2:18" ht="17.25" x14ac:dyDescent="0.25">
      <c r="B29" s="37" t="s">
        <v>233</v>
      </c>
      <c r="C29" s="43" t="s">
        <v>217</v>
      </c>
      <c r="D29" s="20" t="s">
        <v>234</v>
      </c>
      <c r="E29" s="44" t="s">
        <v>6</v>
      </c>
      <c r="F29" s="37">
        <v>98580</v>
      </c>
      <c r="G29" s="20">
        <v>98583</v>
      </c>
      <c r="H29" s="20">
        <f t="shared" ref="H29" si="7">G29-F29</f>
        <v>3</v>
      </c>
      <c r="I29" s="20">
        <v>1</v>
      </c>
      <c r="J29" s="39">
        <v>0.1</v>
      </c>
      <c r="K29" s="37">
        <f>H29*I29*J29</f>
        <v>0.30000000000000004</v>
      </c>
      <c r="L29" s="40" t="s">
        <v>42</v>
      </c>
      <c r="M29" s="45"/>
      <c r="N29" s="46">
        <f t="shared" ref="N29" si="8">K29*M29</f>
        <v>0</v>
      </c>
      <c r="O29" s="41"/>
      <c r="P29" s="12"/>
      <c r="Q29" s="40"/>
      <c r="R29" s="47"/>
    </row>
    <row r="30" spans="2:18" ht="15.75" thickBot="1" x14ac:dyDescent="0.3">
      <c r="B30" s="48"/>
      <c r="C30" s="49" t="s">
        <v>40</v>
      </c>
      <c r="D30" s="34"/>
      <c r="E30" s="50"/>
      <c r="F30" s="33"/>
      <c r="G30" s="33"/>
      <c r="H30" s="33"/>
      <c r="I30" s="33"/>
      <c r="J30" s="33"/>
      <c r="K30" s="34">
        <f>SUM(K29)</f>
        <v>0.30000000000000004</v>
      </c>
      <c r="L30" s="33"/>
      <c r="M30" s="34"/>
      <c r="N30" s="140">
        <f>SUM(N29)</f>
        <v>0</v>
      </c>
      <c r="O30" s="72"/>
      <c r="P30" s="104"/>
      <c r="Q30" s="34" t="s">
        <v>40</v>
      </c>
      <c r="R30" s="105">
        <f>SUM(R29)</f>
        <v>0</v>
      </c>
    </row>
    <row r="31" spans="2:18" ht="24.95" customHeight="1" x14ac:dyDescent="0.25">
      <c r="B31" s="13"/>
      <c r="C31" s="14" t="s">
        <v>169</v>
      </c>
      <c r="D31" s="23"/>
      <c r="E31" s="15"/>
      <c r="F31" s="24"/>
      <c r="G31" s="24"/>
      <c r="H31" s="24"/>
      <c r="I31" s="24"/>
      <c r="J31" s="24"/>
      <c r="K31" s="16"/>
      <c r="L31" s="16"/>
      <c r="M31" s="15"/>
      <c r="N31" s="15"/>
      <c r="O31" s="17"/>
      <c r="P31" s="15"/>
      <c r="Q31" s="16"/>
      <c r="R31" s="18"/>
    </row>
    <row r="32" spans="2:18" x14ac:dyDescent="0.25">
      <c r="B32" s="37" t="s">
        <v>235</v>
      </c>
      <c r="C32" s="43" t="s">
        <v>217</v>
      </c>
      <c r="D32" s="20" t="s">
        <v>35</v>
      </c>
      <c r="E32" s="44" t="s">
        <v>171</v>
      </c>
      <c r="F32" s="37">
        <v>2975</v>
      </c>
      <c r="G32" s="20">
        <v>5500</v>
      </c>
      <c r="H32" s="20">
        <f>G32-F32</f>
        <v>2525</v>
      </c>
      <c r="I32" s="20"/>
      <c r="J32" s="39"/>
      <c r="K32" s="37">
        <f>H32</f>
        <v>2525</v>
      </c>
      <c r="L32" s="40" t="s">
        <v>1</v>
      </c>
      <c r="M32" s="45"/>
      <c r="N32" s="46">
        <f>K32*M32</f>
        <v>0</v>
      </c>
      <c r="O32" s="41"/>
      <c r="P32" s="12"/>
      <c r="Q32" s="40"/>
      <c r="R32" s="70"/>
    </row>
    <row r="33" spans="2:18" x14ac:dyDescent="0.25">
      <c r="B33" s="37" t="s">
        <v>236</v>
      </c>
      <c r="C33" s="43" t="s">
        <v>217</v>
      </c>
      <c r="D33" s="20" t="s">
        <v>35</v>
      </c>
      <c r="E33" s="44" t="s">
        <v>171</v>
      </c>
      <c r="F33" s="37">
        <v>5500</v>
      </c>
      <c r="G33" s="20">
        <v>7465</v>
      </c>
      <c r="H33" s="20">
        <f t="shared" ref="H33:H96" si="9">G33-F33</f>
        <v>1965</v>
      </c>
      <c r="I33" s="20"/>
      <c r="J33" s="39"/>
      <c r="K33" s="37">
        <f t="shared" ref="K33:K96" si="10">H33</f>
        <v>1965</v>
      </c>
      <c r="L33" s="40" t="s">
        <v>1</v>
      </c>
      <c r="M33" s="45"/>
      <c r="N33" s="46">
        <f t="shared" ref="N33:N112" si="11">K33*M33</f>
        <v>0</v>
      </c>
      <c r="O33" s="41"/>
      <c r="P33" s="12"/>
      <c r="Q33" s="40"/>
      <c r="R33" s="70"/>
    </row>
    <row r="34" spans="2:18" x14ac:dyDescent="0.25">
      <c r="B34" s="37" t="s">
        <v>237</v>
      </c>
      <c r="C34" s="43" t="s">
        <v>217</v>
      </c>
      <c r="D34" s="20" t="s">
        <v>35</v>
      </c>
      <c r="E34" s="44" t="s">
        <v>171</v>
      </c>
      <c r="F34" s="37">
        <v>7465</v>
      </c>
      <c r="G34" s="20">
        <v>8000</v>
      </c>
      <c r="H34" s="20">
        <f t="shared" si="9"/>
        <v>535</v>
      </c>
      <c r="I34" s="20"/>
      <c r="J34" s="39"/>
      <c r="K34" s="37">
        <f t="shared" si="10"/>
        <v>535</v>
      </c>
      <c r="L34" s="40" t="s">
        <v>1</v>
      </c>
      <c r="M34" s="45"/>
      <c r="N34" s="46">
        <f t="shared" si="11"/>
        <v>0</v>
      </c>
      <c r="O34" s="41"/>
      <c r="P34" s="12"/>
      <c r="Q34" s="40"/>
      <c r="R34" s="70"/>
    </row>
    <row r="35" spans="2:18" x14ac:dyDescent="0.25">
      <c r="B35" s="37" t="s">
        <v>238</v>
      </c>
      <c r="C35" s="43" t="s">
        <v>217</v>
      </c>
      <c r="D35" s="20" t="s">
        <v>35</v>
      </c>
      <c r="E35" s="44" t="s">
        <v>171</v>
      </c>
      <c r="F35" s="37">
        <v>8000</v>
      </c>
      <c r="G35" s="20">
        <v>9740</v>
      </c>
      <c r="H35" s="20">
        <f t="shared" si="9"/>
        <v>1740</v>
      </c>
      <c r="I35" s="20"/>
      <c r="J35" s="39"/>
      <c r="K35" s="37">
        <f t="shared" si="10"/>
        <v>1740</v>
      </c>
      <c r="L35" s="40" t="s">
        <v>1</v>
      </c>
      <c r="M35" s="45"/>
      <c r="N35" s="46">
        <f t="shared" si="11"/>
        <v>0</v>
      </c>
      <c r="O35" s="41"/>
      <c r="P35" s="12"/>
      <c r="Q35" s="40"/>
      <c r="R35" s="70"/>
    </row>
    <row r="36" spans="2:18" x14ac:dyDescent="0.25">
      <c r="B36" s="37" t="s">
        <v>239</v>
      </c>
      <c r="C36" s="43" t="s">
        <v>217</v>
      </c>
      <c r="D36" s="20" t="s">
        <v>35</v>
      </c>
      <c r="E36" s="44" t="s">
        <v>171</v>
      </c>
      <c r="F36" s="37">
        <v>9740</v>
      </c>
      <c r="G36" s="20">
        <v>10285</v>
      </c>
      <c r="H36" s="20">
        <f t="shared" si="9"/>
        <v>545</v>
      </c>
      <c r="I36" s="20"/>
      <c r="J36" s="39"/>
      <c r="K36" s="37">
        <f t="shared" si="10"/>
        <v>545</v>
      </c>
      <c r="L36" s="40" t="s">
        <v>1</v>
      </c>
      <c r="M36" s="45"/>
      <c r="N36" s="46">
        <f t="shared" si="11"/>
        <v>0</v>
      </c>
      <c r="O36" s="41"/>
      <c r="P36" s="12"/>
      <c r="Q36" s="40"/>
      <c r="R36" s="70"/>
    </row>
    <row r="37" spans="2:18" x14ac:dyDescent="0.25">
      <c r="B37" s="37" t="s">
        <v>240</v>
      </c>
      <c r="C37" s="43" t="s">
        <v>217</v>
      </c>
      <c r="D37" s="20" t="s">
        <v>35</v>
      </c>
      <c r="E37" s="44" t="s">
        <v>171</v>
      </c>
      <c r="F37" s="37">
        <v>10285</v>
      </c>
      <c r="G37" s="20">
        <v>10965</v>
      </c>
      <c r="H37" s="20">
        <f t="shared" si="9"/>
        <v>680</v>
      </c>
      <c r="I37" s="20"/>
      <c r="J37" s="39"/>
      <c r="K37" s="37">
        <f t="shared" si="10"/>
        <v>680</v>
      </c>
      <c r="L37" s="40" t="s">
        <v>1</v>
      </c>
      <c r="M37" s="45"/>
      <c r="N37" s="46">
        <f t="shared" si="11"/>
        <v>0</v>
      </c>
      <c r="O37" s="41"/>
      <c r="P37" s="12"/>
      <c r="Q37" s="40"/>
      <c r="R37" s="70"/>
    </row>
    <row r="38" spans="2:18" x14ac:dyDescent="0.25">
      <c r="B38" s="37" t="s">
        <v>241</v>
      </c>
      <c r="C38" s="43" t="s">
        <v>217</v>
      </c>
      <c r="D38" s="20" t="s">
        <v>35</v>
      </c>
      <c r="E38" s="44" t="s">
        <v>171</v>
      </c>
      <c r="F38" s="37">
        <v>10990</v>
      </c>
      <c r="G38" s="20">
        <v>12990</v>
      </c>
      <c r="H38" s="20">
        <f t="shared" si="9"/>
        <v>2000</v>
      </c>
      <c r="I38" s="20"/>
      <c r="J38" s="39"/>
      <c r="K38" s="37">
        <f t="shared" si="10"/>
        <v>2000</v>
      </c>
      <c r="L38" s="40" t="s">
        <v>1</v>
      </c>
      <c r="M38" s="45"/>
      <c r="N38" s="46">
        <f t="shared" si="11"/>
        <v>0</v>
      </c>
      <c r="O38" s="41"/>
      <c r="P38" s="12"/>
      <c r="Q38" s="40"/>
      <c r="R38" s="70"/>
    </row>
    <row r="39" spans="2:18" x14ac:dyDescent="0.25">
      <c r="B39" s="37" t="s">
        <v>242</v>
      </c>
      <c r="C39" s="43" t="s">
        <v>217</v>
      </c>
      <c r="D39" s="20" t="s">
        <v>35</v>
      </c>
      <c r="E39" s="44" t="s">
        <v>171</v>
      </c>
      <c r="F39" s="37">
        <v>12990</v>
      </c>
      <c r="G39" s="20">
        <v>14570</v>
      </c>
      <c r="H39" s="20">
        <f t="shared" si="9"/>
        <v>1580</v>
      </c>
      <c r="I39" s="20"/>
      <c r="J39" s="39"/>
      <c r="K39" s="37">
        <f t="shared" si="10"/>
        <v>1580</v>
      </c>
      <c r="L39" s="40" t="s">
        <v>1</v>
      </c>
      <c r="M39" s="45"/>
      <c r="N39" s="46">
        <f t="shared" si="11"/>
        <v>0</v>
      </c>
      <c r="O39" s="41"/>
      <c r="P39" s="12"/>
      <c r="Q39" s="40"/>
      <c r="R39" s="70"/>
    </row>
    <row r="40" spans="2:18" x14ac:dyDescent="0.25">
      <c r="B40" s="37" t="s">
        <v>243</v>
      </c>
      <c r="C40" s="43" t="s">
        <v>217</v>
      </c>
      <c r="D40" s="20" t="s">
        <v>35</v>
      </c>
      <c r="E40" s="44" t="s">
        <v>171</v>
      </c>
      <c r="F40" s="37">
        <v>14650</v>
      </c>
      <c r="G40" s="20">
        <v>15350</v>
      </c>
      <c r="H40" s="20">
        <f t="shared" si="9"/>
        <v>700</v>
      </c>
      <c r="I40" s="20"/>
      <c r="J40" s="39"/>
      <c r="K40" s="37">
        <f t="shared" si="10"/>
        <v>700</v>
      </c>
      <c r="L40" s="40" t="s">
        <v>1</v>
      </c>
      <c r="M40" s="45"/>
      <c r="N40" s="46">
        <f t="shared" si="11"/>
        <v>0</v>
      </c>
      <c r="O40" s="41"/>
      <c r="P40" s="12"/>
      <c r="Q40" s="40"/>
      <c r="R40" s="70"/>
    </row>
    <row r="41" spans="2:18" x14ac:dyDescent="0.25">
      <c r="B41" s="37" t="s">
        <v>244</v>
      </c>
      <c r="C41" s="43" t="s">
        <v>217</v>
      </c>
      <c r="D41" s="20" t="s">
        <v>35</v>
      </c>
      <c r="E41" s="44" t="s">
        <v>171</v>
      </c>
      <c r="F41" s="37">
        <v>15400</v>
      </c>
      <c r="G41" s="20">
        <v>16850</v>
      </c>
      <c r="H41" s="20">
        <f t="shared" si="9"/>
        <v>1450</v>
      </c>
      <c r="I41" s="20"/>
      <c r="J41" s="39"/>
      <c r="K41" s="37">
        <f t="shared" si="10"/>
        <v>1450</v>
      </c>
      <c r="L41" s="40" t="s">
        <v>1</v>
      </c>
      <c r="M41" s="45"/>
      <c r="N41" s="46">
        <f t="shared" si="11"/>
        <v>0</v>
      </c>
      <c r="O41" s="41"/>
      <c r="P41" s="12"/>
      <c r="Q41" s="40"/>
      <c r="R41" s="70"/>
    </row>
    <row r="42" spans="2:18" x14ac:dyDescent="0.25">
      <c r="B42" s="37" t="s">
        <v>245</v>
      </c>
      <c r="C42" s="43" t="s">
        <v>217</v>
      </c>
      <c r="D42" s="20" t="s">
        <v>35</v>
      </c>
      <c r="E42" s="44" t="s">
        <v>171</v>
      </c>
      <c r="F42" s="37">
        <v>16850</v>
      </c>
      <c r="G42" s="20">
        <v>18015</v>
      </c>
      <c r="H42" s="20">
        <f t="shared" si="9"/>
        <v>1165</v>
      </c>
      <c r="I42" s="20"/>
      <c r="J42" s="39"/>
      <c r="K42" s="37">
        <f t="shared" si="10"/>
        <v>1165</v>
      </c>
      <c r="L42" s="40" t="s">
        <v>1</v>
      </c>
      <c r="M42" s="45"/>
      <c r="N42" s="46">
        <f t="shared" si="11"/>
        <v>0</v>
      </c>
      <c r="O42" s="41"/>
      <c r="P42" s="12"/>
      <c r="Q42" s="40"/>
      <c r="R42" s="70"/>
    </row>
    <row r="43" spans="2:18" x14ac:dyDescent="0.25">
      <c r="B43" s="37" t="s">
        <v>246</v>
      </c>
      <c r="C43" s="43" t="s">
        <v>217</v>
      </c>
      <c r="D43" s="20" t="s">
        <v>35</v>
      </c>
      <c r="E43" s="44" t="s">
        <v>171</v>
      </c>
      <c r="F43" s="37">
        <v>18015</v>
      </c>
      <c r="G43" s="20">
        <v>19605</v>
      </c>
      <c r="H43" s="20">
        <f t="shared" si="9"/>
        <v>1590</v>
      </c>
      <c r="I43" s="20"/>
      <c r="J43" s="39"/>
      <c r="K43" s="37">
        <f t="shared" si="10"/>
        <v>1590</v>
      </c>
      <c r="L43" s="40" t="s">
        <v>1</v>
      </c>
      <c r="M43" s="45"/>
      <c r="N43" s="46">
        <f t="shared" si="11"/>
        <v>0</v>
      </c>
      <c r="O43" s="41"/>
      <c r="P43" s="12"/>
      <c r="Q43" s="40"/>
      <c r="R43" s="70"/>
    </row>
    <row r="44" spans="2:18" x14ac:dyDescent="0.25">
      <c r="B44" s="37" t="s">
        <v>247</v>
      </c>
      <c r="C44" s="43" t="s">
        <v>217</v>
      </c>
      <c r="D44" s="20" t="s">
        <v>35</v>
      </c>
      <c r="E44" s="44" t="s">
        <v>171</v>
      </c>
      <c r="F44" s="37">
        <v>19640</v>
      </c>
      <c r="G44" s="20">
        <v>19740</v>
      </c>
      <c r="H44" s="20">
        <f t="shared" si="9"/>
        <v>100</v>
      </c>
      <c r="I44" s="20"/>
      <c r="J44" s="39"/>
      <c r="K44" s="37">
        <f t="shared" si="10"/>
        <v>100</v>
      </c>
      <c r="L44" s="40" t="s">
        <v>1</v>
      </c>
      <c r="M44" s="45"/>
      <c r="N44" s="46">
        <f t="shared" si="11"/>
        <v>0</v>
      </c>
      <c r="O44" s="41"/>
      <c r="P44" s="12"/>
      <c r="Q44" s="40"/>
      <c r="R44" s="70"/>
    </row>
    <row r="45" spans="2:18" x14ac:dyDescent="0.25">
      <c r="B45" s="37" t="s">
        <v>248</v>
      </c>
      <c r="C45" s="43" t="s">
        <v>217</v>
      </c>
      <c r="D45" s="20" t="s">
        <v>35</v>
      </c>
      <c r="E45" s="44" t="s">
        <v>171</v>
      </c>
      <c r="F45" s="37">
        <v>19770</v>
      </c>
      <c r="G45" s="20">
        <v>21320</v>
      </c>
      <c r="H45" s="20">
        <f t="shared" si="9"/>
        <v>1550</v>
      </c>
      <c r="I45" s="20"/>
      <c r="J45" s="39"/>
      <c r="K45" s="37">
        <f t="shared" si="10"/>
        <v>1550</v>
      </c>
      <c r="L45" s="40" t="s">
        <v>1</v>
      </c>
      <c r="M45" s="45"/>
      <c r="N45" s="46">
        <f t="shared" si="11"/>
        <v>0</v>
      </c>
      <c r="O45" s="41"/>
      <c r="P45" s="12"/>
      <c r="Q45" s="40"/>
      <c r="R45" s="70"/>
    </row>
    <row r="46" spans="2:18" x14ac:dyDescent="0.25">
      <c r="B46" s="37" t="s">
        <v>249</v>
      </c>
      <c r="C46" s="43" t="s">
        <v>217</v>
      </c>
      <c r="D46" s="20" t="s">
        <v>35</v>
      </c>
      <c r="E46" s="44" t="s">
        <v>171</v>
      </c>
      <c r="F46" s="37">
        <v>21385</v>
      </c>
      <c r="G46" s="20">
        <v>21650</v>
      </c>
      <c r="H46" s="20">
        <f t="shared" si="9"/>
        <v>265</v>
      </c>
      <c r="I46" s="20"/>
      <c r="J46" s="39"/>
      <c r="K46" s="37">
        <f t="shared" si="10"/>
        <v>265</v>
      </c>
      <c r="L46" s="40" t="s">
        <v>1</v>
      </c>
      <c r="M46" s="45"/>
      <c r="N46" s="46">
        <f t="shared" si="11"/>
        <v>0</v>
      </c>
      <c r="O46" s="41"/>
      <c r="P46" s="12"/>
      <c r="Q46" s="40"/>
      <c r="R46" s="70"/>
    </row>
    <row r="47" spans="2:18" x14ac:dyDescent="0.25">
      <c r="B47" s="37" t="s">
        <v>250</v>
      </c>
      <c r="C47" s="43" t="s">
        <v>217</v>
      </c>
      <c r="D47" s="20" t="s">
        <v>35</v>
      </c>
      <c r="E47" s="44" t="s">
        <v>171</v>
      </c>
      <c r="F47" s="37">
        <v>21650</v>
      </c>
      <c r="G47" s="20">
        <v>22590</v>
      </c>
      <c r="H47" s="20">
        <f t="shared" si="9"/>
        <v>940</v>
      </c>
      <c r="I47" s="20"/>
      <c r="J47" s="39"/>
      <c r="K47" s="37">
        <f t="shared" si="10"/>
        <v>940</v>
      </c>
      <c r="L47" s="40" t="s">
        <v>1</v>
      </c>
      <c r="M47" s="45"/>
      <c r="N47" s="46">
        <f t="shared" si="11"/>
        <v>0</v>
      </c>
      <c r="O47" s="41"/>
      <c r="P47" s="12"/>
      <c r="Q47" s="40"/>
      <c r="R47" s="70"/>
    </row>
    <row r="48" spans="2:18" x14ac:dyDescent="0.25">
      <c r="B48" s="37" t="s">
        <v>251</v>
      </c>
      <c r="C48" s="43" t="s">
        <v>217</v>
      </c>
      <c r="D48" s="20" t="s">
        <v>35</v>
      </c>
      <c r="E48" s="44" t="s">
        <v>171</v>
      </c>
      <c r="F48" s="37">
        <v>22645</v>
      </c>
      <c r="G48" s="20">
        <v>23510</v>
      </c>
      <c r="H48" s="20">
        <f t="shared" si="9"/>
        <v>865</v>
      </c>
      <c r="I48" s="20"/>
      <c r="J48" s="39"/>
      <c r="K48" s="37">
        <f t="shared" si="10"/>
        <v>865</v>
      </c>
      <c r="L48" s="40" t="s">
        <v>1</v>
      </c>
      <c r="M48" s="45"/>
      <c r="N48" s="46">
        <f t="shared" si="11"/>
        <v>0</v>
      </c>
      <c r="O48" s="41"/>
      <c r="P48" s="12"/>
      <c r="Q48" s="40"/>
      <c r="R48" s="70"/>
    </row>
    <row r="49" spans="2:18" x14ac:dyDescent="0.25">
      <c r="B49" s="37" t="s">
        <v>252</v>
      </c>
      <c r="C49" s="43" t="s">
        <v>217</v>
      </c>
      <c r="D49" s="20" t="s">
        <v>35</v>
      </c>
      <c r="E49" s="44" t="s">
        <v>171</v>
      </c>
      <c r="F49" s="37">
        <v>23510</v>
      </c>
      <c r="G49" s="20">
        <v>26005</v>
      </c>
      <c r="H49" s="20">
        <f t="shared" si="9"/>
        <v>2495</v>
      </c>
      <c r="I49" s="20"/>
      <c r="J49" s="39"/>
      <c r="K49" s="37">
        <f t="shared" si="10"/>
        <v>2495</v>
      </c>
      <c r="L49" s="40" t="s">
        <v>1</v>
      </c>
      <c r="M49" s="45"/>
      <c r="N49" s="46">
        <f t="shared" si="11"/>
        <v>0</v>
      </c>
      <c r="O49" s="41"/>
      <c r="P49" s="12"/>
      <c r="Q49" s="40"/>
      <c r="R49" s="70"/>
    </row>
    <row r="50" spans="2:18" x14ac:dyDescent="0.25">
      <c r="B50" s="37" t="s">
        <v>253</v>
      </c>
      <c r="C50" s="43" t="s">
        <v>217</v>
      </c>
      <c r="D50" s="20" t="s">
        <v>35</v>
      </c>
      <c r="E50" s="44" t="s">
        <v>171</v>
      </c>
      <c r="F50" s="37">
        <v>26005</v>
      </c>
      <c r="G50" s="20">
        <v>28505</v>
      </c>
      <c r="H50" s="20">
        <f t="shared" si="9"/>
        <v>2500</v>
      </c>
      <c r="I50" s="20"/>
      <c r="J50" s="39"/>
      <c r="K50" s="37">
        <f t="shared" si="10"/>
        <v>2500</v>
      </c>
      <c r="L50" s="40" t="s">
        <v>1</v>
      </c>
      <c r="M50" s="45"/>
      <c r="N50" s="46">
        <f t="shared" si="11"/>
        <v>0</v>
      </c>
      <c r="O50" s="41"/>
      <c r="P50" s="12"/>
      <c r="Q50" s="40"/>
      <c r="R50" s="70"/>
    </row>
    <row r="51" spans="2:18" x14ac:dyDescent="0.25">
      <c r="B51" s="37" t="s">
        <v>254</v>
      </c>
      <c r="C51" s="43" t="s">
        <v>217</v>
      </c>
      <c r="D51" s="20" t="s">
        <v>35</v>
      </c>
      <c r="E51" s="44" t="s">
        <v>171</v>
      </c>
      <c r="F51" s="37">
        <v>28505</v>
      </c>
      <c r="G51" s="20">
        <v>29995</v>
      </c>
      <c r="H51" s="20">
        <f t="shared" si="9"/>
        <v>1490</v>
      </c>
      <c r="I51" s="20"/>
      <c r="J51" s="39"/>
      <c r="K51" s="37">
        <f t="shared" si="10"/>
        <v>1490</v>
      </c>
      <c r="L51" s="40" t="s">
        <v>1</v>
      </c>
      <c r="M51" s="45"/>
      <c r="N51" s="46">
        <f t="shared" si="11"/>
        <v>0</v>
      </c>
      <c r="O51" s="41"/>
      <c r="P51" s="12"/>
      <c r="Q51" s="40"/>
      <c r="R51" s="70"/>
    </row>
    <row r="52" spans="2:18" x14ac:dyDescent="0.25">
      <c r="B52" s="37" t="s">
        <v>255</v>
      </c>
      <c r="C52" s="43" t="s">
        <v>217</v>
      </c>
      <c r="D52" s="20" t="s">
        <v>35</v>
      </c>
      <c r="E52" s="44" t="s">
        <v>171</v>
      </c>
      <c r="F52" s="37">
        <v>29995</v>
      </c>
      <c r="G52" s="20">
        <v>30765</v>
      </c>
      <c r="H52" s="20">
        <f t="shared" si="9"/>
        <v>770</v>
      </c>
      <c r="I52" s="20"/>
      <c r="J52" s="39"/>
      <c r="K52" s="37">
        <f t="shared" si="10"/>
        <v>770</v>
      </c>
      <c r="L52" s="40" t="s">
        <v>1</v>
      </c>
      <c r="M52" s="45"/>
      <c r="N52" s="46">
        <f t="shared" si="11"/>
        <v>0</v>
      </c>
      <c r="O52" s="41"/>
      <c r="P52" s="12"/>
      <c r="Q52" s="40"/>
      <c r="R52" s="70"/>
    </row>
    <row r="53" spans="2:18" x14ac:dyDescent="0.25">
      <c r="B53" s="37" t="s">
        <v>256</v>
      </c>
      <c r="C53" s="43" t="s">
        <v>217</v>
      </c>
      <c r="D53" s="20" t="s">
        <v>35</v>
      </c>
      <c r="E53" s="44" t="s">
        <v>171</v>
      </c>
      <c r="F53" s="37">
        <v>30765</v>
      </c>
      <c r="G53" s="20">
        <v>33155</v>
      </c>
      <c r="H53" s="20">
        <f t="shared" si="9"/>
        <v>2390</v>
      </c>
      <c r="I53" s="20"/>
      <c r="J53" s="39"/>
      <c r="K53" s="37">
        <f t="shared" si="10"/>
        <v>2390</v>
      </c>
      <c r="L53" s="40" t="s">
        <v>1</v>
      </c>
      <c r="M53" s="45"/>
      <c r="N53" s="46">
        <f t="shared" si="11"/>
        <v>0</v>
      </c>
      <c r="O53" s="41"/>
      <c r="P53" s="12"/>
      <c r="Q53" s="40"/>
      <c r="R53" s="70"/>
    </row>
    <row r="54" spans="2:18" x14ac:dyDescent="0.25">
      <c r="B54" s="37" t="s">
        <v>257</v>
      </c>
      <c r="C54" s="43" t="s">
        <v>217</v>
      </c>
      <c r="D54" s="20" t="s">
        <v>35</v>
      </c>
      <c r="E54" s="44" t="s">
        <v>171</v>
      </c>
      <c r="F54" s="37">
        <v>33155</v>
      </c>
      <c r="G54" s="20">
        <v>33385</v>
      </c>
      <c r="H54" s="20">
        <f t="shared" si="9"/>
        <v>230</v>
      </c>
      <c r="I54" s="20"/>
      <c r="J54" s="39"/>
      <c r="K54" s="37">
        <f t="shared" si="10"/>
        <v>230</v>
      </c>
      <c r="L54" s="40" t="s">
        <v>1</v>
      </c>
      <c r="M54" s="45"/>
      <c r="N54" s="46">
        <f t="shared" si="11"/>
        <v>0</v>
      </c>
      <c r="O54" s="41"/>
      <c r="P54" s="12"/>
      <c r="Q54" s="40"/>
      <c r="R54" s="70"/>
    </row>
    <row r="55" spans="2:18" x14ac:dyDescent="0.25">
      <c r="B55" s="37" t="s">
        <v>258</v>
      </c>
      <c r="C55" s="43" t="s">
        <v>217</v>
      </c>
      <c r="D55" s="20" t="s">
        <v>35</v>
      </c>
      <c r="E55" s="44" t="s">
        <v>171</v>
      </c>
      <c r="F55" s="37">
        <v>33385</v>
      </c>
      <c r="G55" s="20">
        <v>35000</v>
      </c>
      <c r="H55" s="20">
        <f t="shared" si="9"/>
        <v>1615</v>
      </c>
      <c r="I55" s="20"/>
      <c r="J55" s="39"/>
      <c r="K55" s="37">
        <f t="shared" si="10"/>
        <v>1615</v>
      </c>
      <c r="L55" s="40" t="s">
        <v>1</v>
      </c>
      <c r="M55" s="45"/>
      <c r="N55" s="46">
        <f t="shared" si="11"/>
        <v>0</v>
      </c>
      <c r="O55" s="41"/>
      <c r="P55" s="12"/>
      <c r="Q55" s="40"/>
      <c r="R55" s="70"/>
    </row>
    <row r="56" spans="2:18" x14ac:dyDescent="0.25">
      <c r="B56" s="37" t="s">
        <v>259</v>
      </c>
      <c r="C56" s="43" t="s">
        <v>217</v>
      </c>
      <c r="D56" s="20" t="s">
        <v>35</v>
      </c>
      <c r="E56" s="44" t="s">
        <v>171</v>
      </c>
      <c r="F56" s="37">
        <v>35000</v>
      </c>
      <c r="G56" s="20">
        <v>36470</v>
      </c>
      <c r="H56" s="20">
        <f t="shared" si="9"/>
        <v>1470</v>
      </c>
      <c r="I56" s="20"/>
      <c r="J56" s="39"/>
      <c r="K56" s="37">
        <f t="shared" si="10"/>
        <v>1470</v>
      </c>
      <c r="L56" s="40" t="s">
        <v>1</v>
      </c>
      <c r="M56" s="45"/>
      <c r="N56" s="46">
        <f t="shared" si="11"/>
        <v>0</v>
      </c>
      <c r="O56" s="41"/>
      <c r="P56" s="12"/>
      <c r="Q56" s="40"/>
      <c r="R56" s="70"/>
    </row>
    <row r="57" spans="2:18" x14ac:dyDescent="0.25">
      <c r="B57" s="37" t="s">
        <v>260</v>
      </c>
      <c r="C57" s="43" t="s">
        <v>217</v>
      </c>
      <c r="D57" s="20" t="s">
        <v>35</v>
      </c>
      <c r="E57" s="44" t="s">
        <v>171</v>
      </c>
      <c r="F57" s="37">
        <v>36615</v>
      </c>
      <c r="G57" s="20">
        <v>37255</v>
      </c>
      <c r="H57" s="20">
        <f t="shared" si="9"/>
        <v>640</v>
      </c>
      <c r="I57" s="20"/>
      <c r="J57" s="39"/>
      <c r="K57" s="37">
        <f t="shared" si="10"/>
        <v>640</v>
      </c>
      <c r="L57" s="40" t="s">
        <v>1</v>
      </c>
      <c r="M57" s="45"/>
      <c r="N57" s="46">
        <f t="shared" si="11"/>
        <v>0</v>
      </c>
      <c r="O57" s="41"/>
      <c r="P57" s="12"/>
      <c r="Q57" s="40"/>
      <c r="R57" s="70"/>
    </row>
    <row r="58" spans="2:18" x14ac:dyDescent="0.25">
      <c r="B58" s="37" t="s">
        <v>261</v>
      </c>
      <c r="C58" s="43" t="s">
        <v>217</v>
      </c>
      <c r="D58" s="20" t="s">
        <v>35</v>
      </c>
      <c r="E58" s="44" t="s">
        <v>171</v>
      </c>
      <c r="F58" s="37">
        <v>37330</v>
      </c>
      <c r="G58" s="20">
        <v>38590</v>
      </c>
      <c r="H58" s="20">
        <f t="shared" si="9"/>
        <v>1260</v>
      </c>
      <c r="I58" s="20"/>
      <c r="J58" s="39"/>
      <c r="K58" s="37">
        <f t="shared" si="10"/>
        <v>1260</v>
      </c>
      <c r="L58" s="40" t="s">
        <v>1</v>
      </c>
      <c r="M58" s="45"/>
      <c r="N58" s="46">
        <f t="shared" si="11"/>
        <v>0</v>
      </c>
      <c r="O58" s="41"/>
      <c r="P58" s="12"/>
      <c r="Q58" s="40"/>
      <c r="R58" s="70"/>
    </row>
    <row r="59" spans="2:18" x14ac:dyDescent="0.25">
      <c r="B59" s="37" t="s">
        <v>262</v>
      </c>
      <c r="C59" s="43" t="s">
        <v>217</v>
      </c>
      <c r="D59" s="20" t="s">
        <v>35</v>
      </c>
      <c r="E59" s="44" t="s">
        <v>171</v>
      </c>
      <c r="F59" s="37">
        <v>39295</v>
      </c>
      <c r="G59" s="20">
        <v>40005</v>
      </c>
      <c r="H59" s="20">
        <f t="shared" si="9"/>
        <v>710</v>
      </c>
      <c r="I59" s="20"/>
      <c r="J59" s="39"/>
      <c r="K59" s="37">
        <f t="shared" si="10"/>
        <v>710</v>
      </c>
      <c r="L59" s="40" t="s">
        <v>1</v>
      </c>
      <c r="M59" s="45"/>
      <c r="N59" s="46">
        <f t="shared" si="11"/>
        <v>0</v>
      </c>
      <c r="O59" s="41"/>
      <c r="P59" s="12"/>
      <c r="Q59" s="40"/>
      <c r="R59" s="70"/>
    </row>
    <row r="60" spans="2:18" x14ac:dyDescent="0.25">
      <c r="B60" s="37" t="s">
        <v>263</v>
      </c>
      <c r="C60" s="43" t="s">
        <v>217</v>
      </c>
      <c r="D60" s="20" t="s">
        <v>35</v>
      </c>
      <c r="E60" s="44" t="s">
        <v>171</v>
      </c>
      <c r="F60" s="37">
        <v>40005</v>
      </c>
      <c r="G60" s="20">
        <v>41425</v>
      </c>
      <c r="H60" s="20">
        <f t="shared" si="9"/>
        <v>1420</v>
      </c>
      <c r="I60" s="20"/>
      <c r="J60" s="39"/>
      <c r="K60" s="37">
        <f t="shared" si="10"/>
        <v>1420</v>
      </c>
      <c r="L60" s="40" t="s">
        <v>1</v>
      </c>
      <c r="M60" s="45"/>
      <c r="N60" s="46">
        <f t="shared" si="11"/>
        <v>0</v>
      </c>
      <c r="O60" s="41"/>
      <c r="P60" s="12"/>
      <c r="Q60" s="40"/>
      <c r="R60" s="70"/>
    </row>
    <row r="61" spans="2:18" x14ac:dyDescent="0.25">
      <c r="B61" s="37" t="s">
        <v>264</v>
      </c>
      <c r="C61" s="43" t="s">
        <v>217</v>
      </c>
      <c r="D61" s="20" t="s">
        <v>35</v>
      </c>
      <c r="E61" s="44" t="s">
        <v>171</v>
      </c>
      <c r="F61" s="37">
        <v>41700</v>
      </c>
      <c r="G61" s="20">
        <v>42570</v>
      </c>
      <c r="H61" s="20">
        <f t="shared" si="9"/>
        <v>870</v>
      </c>
      <c r="I61" s="20"/>
      <c r="J61" s="39"/>
      <c r="K61" s="37">
        <f t="shared" si="10"/>
        <v>870</v>
      </c>
      <c r="L61" s="40" t="s">
        <v>1</v>
      </c>
      <c r="M61" s="45"/>
      <c r="N61" s="46">
        <f t="shared" si="11"/>
        <v>0</v>
      </c>
      <c r="O61" s="41"/>
      <c r="P61" s="12"/>
      <c r="Q61" s="40"/>
      <c r="R61" s="70"/>
    </row>
    <row r="62" spans="2:18" x14ac:dyDescent="0.25">
      <c r="B62" s="37" t="s">
        <v>265</v>
      </c>
      <c r="C62" s="43" t="s">
        <v>217</v>
      </c>
      <c r="D62" s="20" t="s">
        <v>35</v>
      </c>
      <c r="E62" s="44" t="s">
        <v>171</v>
      </c>
      <c r="F62" s="37">
        <v>42675</v>
      </c>
      <c r="G62" s="20">
        <v>42840</v>
      </c>
      <c r="H62" s="20">
        <f t="shared" si="9"/>
        <v>165</v>
      </c>
      <c r="I62" s="20"/>
      <c r="J62" s="39"/>
      <c r="K62" s="37">
        <f t="shared" si="10"/>
        <v>165</v>
      </c>
      <c r="L62" s="40" t="s">
        <v>1</v>
      </c>
      <c r="M62" s="45"/>
      <c r="N62" s="46">
        <f t="shared" si="11"/>
        <v>0</v>
      </c>
      <c r="O62" s="41"/>
      <c r="P62" s="12"/>
      <c r="Q62" s="40"/>
      <c r="R62" s="70"/>
    </row>
    <row r="63" spans="2:18" x14ac:dyDescent="0.25">
      <c r="B63" s="37" t="s">
        <v>266</v>
      </c>
      <c r="C63" s="43" t="s">
        <v>217</v>
      </c>
      <c r="D63" s="20" t="s">
        <v>35</v>
      </c>
      <c r="E63" s="44" t="s">
        <v>171</v>
      </c>
      <c r="F63" s="37">
        <v>42840</v>
      </c>
      <c r="G63" s="20">
        <v>44360</v>
      </c>
      <c r="H63" s="20">
        <f t="shared" si="9"/>
        <v>1520</v>
      </c>
      <c r="I63" s="20"/>
      <c r="J63" s="39"/>
      <c r="K63" s="37">
        <f t="shared" si="10"/>
        <v>1520</v>
      </c>
      <c r="L63" s="40" t="s">
        <v>1</v>
      </c>
      <c r="M63" s="45"/>
      <c r="N63" s="46">
        <f t="shared" si="11"/>
        <v>0</v>
      </c>
      <c r="O63" s="41"/>
      <c r="P63" s="12"/>
      <c r="Q63" s="40"/>
      <c r="R63" s="70"/>
    </row>
    <row r="64" spans="2:18" x14ac:dyDescent="0.25">
      <c r="B64" s="37" t="s">
        <v>267</v>
      </c>
      <c r="C64" s="43" t="s">
        <v>217</v>
      </c>
      <c r="D64" s="20" t="s">
        <v>35</v>
      </c>
      <c r="E64" s="44" t="s">
        <v>171</v>
      </c>
      <c r="F64" s="37">
        <v>44510</v>
      </c>
      <c r="G64" s="20">
        <v>45010</v>
      </c>
      <c r="H64" s="20">
        <f t="shared" si="9"/>
        <v>500</v>
      </c>
      <c r="I64" s="20"/>
      <c r="J64" s="39"/>
      <c r="K64" s="37">
        <f t="shared" si="10"/>
        <v>500</v>
      </c>
      <c r="L64" s="40" t="s">
        <v>1</v>
      </c>
      <c r="M64" s="45"/>
      <c r="N64" s="46">
        <f t="shared" si="11"/>
        <v>0</v>
      </c>
      <c r="O64" s="41"/>
      <c r="P64" s="12"/>
      <c r="Q64" s="40"/>
      <c r="R64" s="70"/>
    </row>
    <row r="65" spans="2:18" x14ac:dyDescent="0.25">
      <c r="B65" s="37" t="s">
        <v>268</v>
      </c>
      <c r="C65" s="43" t="s">
        <v>217</v>
      </c>
      <c r="D65" s="20" t="s">
        <v>35</v>
      </c>
      <c r="E65" s="44" t="s">
        <v>171</v>
      </c>
      <c r="F65" s="37">
        <v>45010</v>
      </c>
      <c r="G65" s="20">
        <v>45905</v>
      </c>
      <c r="H65" s="20">
        <f t="shared" si="9"/>
        <v>895</v>
      </c>
      <c r="I65" s="20"/>
      <c r="J65" s="39"/>
      <c r="K65" s="37">
        <f t="shared" si="10"/>
        <v>895</v>
      </c>
      <c r="L65" s="40" t="s">
        <v>1</v>
      </c>
      <c r="M65" s="45"/>
      <c r="N65" s="46">
        <f t="shared" si="11"/>
        <v>0</v>
      </c>
      <c r="O65" s="41"/>
      <c r="P65" s="12"/>
      <c r="Q65" s="40"/>
      <c r="R65" s="70"/>
    </row>
    <row r="66" spans="2:18" x14ac:dyDescent="0.25">
      <c r="B66" s="37" t="s">
        <v>269</v>
      </c>
      <c r="C66" s="43" t="s">
        <v>217</v>
      </c>
      <c r="D66" s="20" t="s">
        <v>35</v>
      </c>
      <c r="E66" s="44" t="s">
        <v>171</v>
      </c>
      <c r="F66" s="37">
        <v>45905</v>
      </c>
      <c r="G66" s="20">
        <v>47515</v>
      </c>
      <c r="H66" s="20">
        <f t="shared" si="9"/>
        <v>1610</v>
      </c>
      <c r="I66" s="20"/>
      <c r="J66" s="39"/>
      <c r="K66" s="37">
        <f t="shared" si="10"/>
        <v>1610</v>
      </c>
      <c r="L66" s="40" t="s">
        <v>1</v>
      </c>
      <c r="M66" s="45"/>
      <c r="N66" s="46">
        <f t="shared" si="11"/>
        <v>0</v>
      </c>
      <c r="O66" s="41"/>
      <c r="P66" s="12"/>
      <c r="Q66" s="40"/>
      <c r="R66" s="70"/>
    </row>
    <row r="67" spans="2:18" x14ac:dyDescent="0.25">
      <c r="B67" s="37" t="s">
        <v>270</v>
      </c>
      <c r="C67" s="43" t="s">
        <v>217</v>
      </c>
      <c r="D67" s="20" t="s">
        <v>35</v>
      </c>
      <c r="E67" s="44" t="s">
        <v>171</v>
      </c>
      <c r="F67" s="37">
        <v>47515</v>
      </c>
      <c r="G67" s="20">
        <v>47665</v>
      </c>
      <c r="H67" s="20">
        <f t="shared" si="9"/>
        <v>150</v>
      </c>
      <c r="I67" s="20"/>
      <c r="J67" s="39"/>
      <c r="K67" s="37">
        <f t="shared" si="10"/>
        <v>150</v>
      </c>
      <c r="L67" s="40" t="s">
        <v>1</v>
      </c>
      <c r="M67" s="45"/>
      <c r="N67" s="46">
        <f t="shared" si="11"/>
        <v>0</v>
      </c>
      <c r="O67" s="41"/>
      <c r="P67" s="12"/>
      <c r="Q67" s="40"/>
      <c r="R67" s="70"/>
    </row>
    <row r="68" spans="2:18" x14ac:dyDescent="0.25">
      <c r="B68" s="37" t="s">
        <v>271</v>
      </c>
      <c r="C68" s="43" t="s">
        <v>217</v>
      </c>
      <c r="D68" s="20" t="s">
        <v>35</v>
      </c>
      <c r="E68" s="44" t="s">
        <v>171</v>
      </c>
      <c r="F68" s="37">
        <v>47665</v>
      </c>
      <c r="G68" s="20">
        <v>48815</v>
      </c>
      <c r="H68" s="20">
        <f t="shared" si="9"/>
        <v>1150</v>
      </c>
      <c r="I68" s="20"/>
      <c r="J68" s="39"/>
      <c r="K68" s="37">
        <f t="shared" si="10"/>
        <v>1150</v>
      </c>
      <c r="L68" s="40" t="s">
        <v>1</v>
      </c>
      <c r="M68" s="45"/>
      <c r="N68" s="46">
        <f t="shared" si="11"/>
        <v>0</v>
      </c>
      <c r="O68" s="41"/>
      <c r="P68" s="12"/>
      <c r="Q68" s="40"/>
      <c r="R68" s="70"/>
    </row>
    <row r="69" spans="2:18" x14ac:dyDescent="0.25">
      <c r="B69" s="37" t="s">
        <v>272</v>
      </c>
      <c r="C69" s="43" t="s">
        <v>217</v>
      </c>
      <c r="D69" s="20" t="s">
        <v>35</v>
      </c>
      <c r="E69" s="44" t="s">
        <v>171</v>
      </c>
      <c r="F69" s="37">
        <v>48815</v>
      </c>
      <c r="G69" s="20">
        <v>48965</v>
      </c>
      <c r="H69" s="20">
        <f t="shared" si="9"/>
        <v>150</v>
      </c>
      <c r="I69" s="20"/>
      <c r="J69" s="39"/>
      <c r="K69" s="37">
        <f t="shared" si="10"/>
        <v>150</v>
      </c>
      <c r="L69" s="40" t="s">
        <v>1</v>
      </c>
      <c r="M69" s="45"/>
      <c r="N69" s="46">
        <f t="shared" si="11"/>
        <v>0</v>
      </c>
      <c r="O69" s="41"/>
      <c r="P69" s="12"/>
      <c r="Q69" s="40"/>
      <c r="R69" s="70"/>
    </row>
    <row r="70" spans="2:18" x14ac:dyDescent="0.25">
      <c r="B70" s="37" t="s">
        <v>273</v>
      </c>
      <c r="C70" s="43" t="s">
        <v>217</v>
      </c>
      <c r="D70" s="20" t="s">
        <v>35</v>
      </c>
      <c r="E70" s="44" t="s">
        <v>171</v>
      </c>
      <c r="F70" s="37">
        <v>48965</v>
      </c>
      <c r="G70" s="20">
        <v>50165</v>
      </c>
      <c r="H70" s="20">
        <f t="shared" si="9"/>
        <v>1200</v>
      </c>
      <c r="I70" s="20"/>
      <c r="J70" s="39"/>
      <c r="K70" s="37">
        <f t="shared" si="10"/>
        <v>1200</v>
      </c>
      <c r="L70" s="40" t="s">
        <v>1</v>
      </c>
      <c r="M70" s="45"/>
      <c r="N70" s="46">
        <f t="shared" si="11"/>
        <v>0</v>
      </c>
      <c r="O70" s="41"/>
      <c r="P70" s="12"/>
      <c r="Q70" s="40"/>
      <c r="R70" s="70"/>
    </row>
    <row r="71" spans="2:18" x14ac:dyDescent="0.25">
      <c r="B71" s="37" t="s">
        <v>274</v>
      </c>
      <c r="C71" s="43" t="s">
        <v>217</v>
      </c>
      <c r="D71" s="20" t="s">
        <v>35</v>
      </c>
      <c r="E71" s="44" t="s">
        <v>171</v>
      </c>
      <c r="F71" s="37">
        <v>50165</v>
      </c>
      <c r="G71" s="20">
        <v>51615</v>
      </c>
      <c r="H71" s="20">
        <f t="shared" si="9"/>
        <v>1450</v>
      </c>
      <c r="I71" s="20"/>
      <c r="J71" s="39"/>
      <c r="K71" s="37">
        <f t="shared" si="10"/>
        <v>1450</v>
      </c>
      <c r="L71" s="40" t="s">
        <v>1</v>
      </c>
      <c r="M71" s="45"/>
      <c r="N71" s="46">
        <f t="shared" si="11"/>
        <v>0</v>
      </c>
      <c r="O71" s="41"/>
      <c r="P71" s="12"/>
      <c r="Q71" s="40"/>
      <c r="R71" s="70"/>
    </row>
    <row r="72" spans="2:18" x14ac:dyDescent="0.25">
      <c r="B72" s="37" t="s">
        <v>275</v>
      </c>
      <c r="C72" s="43" t="s">
        <v>217</v>
      </c>
      <c r="D72" s="20" t="s">
        <v>35</v>
      </c>
      <c r="E72" s="44" t="s">
        <v>171</v>
      </c>
      <c r="F72" s="37">
        <v>51615</v>
      </c>
      <c r="G72" s="20">
        <v>52020</v>
      </c>
      <c r="H72" s="20">
        <f t="shared" si="9"/>
        <v>405</v>
      </c>
      <c r="I72" s="20"/>
      <c r="J72" s="39"/>
      <c r="K72" s="37">
        <f t="shared" si="10"/>
        <v>405</v>
      </c>
      <c r="L72" s="40" t="s">
        <v>1</v>
      </c>
      <c r="M72" s="45"/>
      <c r="N72" s="46">
        <f t="shared" si="11"/>
        <v>0</v>
      </c>
      <c r="O72" s="41"/>
      <c r="P72" s="12"/>
      <c r="Q72" s="40"/>
      <c r="R72" s="70"/>
    </row>
    <row r="73" spans="2:18" x14ac:dyDescent="0.25">
      <c r="B73" s="37" t="s">
        <v>276</v>
      </c>
      <c r="C73" s="43" t="s">
        <v>217</v>
      </c>
      <c r="D73" s="20" t="s">
        <v>35</v>
      </c>
      <c r="E73" s="44" t="s">
        <v>171</v>
      </c>
      <c r="F73" s="37">
        <v>52020</v>
      </c>
      <c r="G73" s="20">
        <v>54020</v>
      </c>
      <c r="H73" s="20">
        <f t="shared" si="9"/>
        <v>2000</v>
      </c>
      <c r="I73" s="20"/>
      <c r="J73" s="39"/>
      <c r="K73" s="37">
        <f t="shared" si="10"/>
        <v>2000</v>
      </c>
      <c r="L73" s="40" t="s">
        <v>1</v>
      </c>
      <c r="M73" s="45"/>
      <c r="N73" s="46">
        <f t="shared" si="11"/>
        <v>0</v>
      </c>
      <c r="O73" s="41"/>
      <c r="P73" s="12"/>
      <c r="Q73" s="40"/>
      <c r="R73" s="70"/>
    </row>
    <row r="74" spans="2:18" x14ac:dyDescent="0.25">
      <c r="B74" s="37" t="s">
        <v>277</v>
      </c>
      <c r="C74" s="43" t="s">
        <v>217</v>
      </c>
      <c r="D74" s="20" t="s">
        <v>35</v>
      </c>
      <c r="E74" s="44" t="s">
        <v>171</v>
      </c>
      <c r="F74" s="37">
        <v>54020</v>
      </c>
      <c r="G74" s="20">
        <v>55510</v>
      </c>
      <c r="H74" s="20">
        <f t="shared" si="9"/>
        <v>1490</v>
      </c>
      <c r="I74" s="20"/>
      <c r="J74" s="39"/>
      <c r="K74" s="37">
        <f t="shared" si="10"/>
        <v>1490</v>
      </c>
      <c r="L74" s="40" t="s">
        <v>1</v>
      </c>
      <c r="M74" s="45"/>
      <c r="N74" s="46">
        <f t="shared" si="11"/>
        <v>0</v>
      </c>
      <c r="O74" s="41"/>
      <c r="P74" s="12"/>
      <c r="Q74" s="40"/>
      <c r="R74" s="70"/>
    </row>
    <row r="75" spans="2:18" x14ac:dyDescent="0.25">
      <c r="B75" s="37" t="s">
        <v>278</v>
      </c>
      <c r="C75" s="43" t="s">
        <v>217</v>
      </c>
      <c r="D75" s="20" t="s">
        <v>35</v>
      </c>
      <c r="E75" s="44" t="s">
        <v>171</v>
      </c>
      <c r="F75" s="37">
        <v>55510</v>
      </c>
      <c r="G75" s="20">
        <v>56935</v>
      </c>
      <c r="H75" s="20">
        <f t="shared" si="9"/>
        <v>1425</v>
      </c>
      <c r="I75" s="20"/>
      <c r="J75" s="39"/>
      <c r="K75" s="37">
        <f t="shared" si="10"/>
        <v>1425</v>
      </c>
      <c r="L75" s="40" t="s">
        <v>1</v>
      </c>
      <c r="M75" s="45"/>
      <c r="N75" s="46">
        <f t="shared" si="11"/>
        <v>0</v>
      </c>
      <c r="O75" s="41"/>
      <c r="P75" s="12"/>
      <c r="Q75" s="40"/>
      <c r="R75" s="70"/>
    </row>
    <row r="76" spans="2:18" x14ac:dyDescent="0.25">
      <c r="B76" s="37" t="s">
        <v>279</v>
      </c>
      <c r="C76" s="43" t="s">
        <v>217</v>
      </c>
      <c r="D76" s="20" t="s">
        <v>35</v>
      </c>
      <c r="E76" s="44" t="s">
        <v>171</v>
      </c>
      <c r="F76" s="37">
        <v>56935</v>
      </c>
      <c r="G76" s="20">
        <v>58570</v>
      </c>
      <c r="H76" s="20">
        <f t="shared" si="9"/>
        <v>1635</v>
      </c>
      <c r="I76" s="20"/>
      <c r="J76" s="39"/>
      <c r="K76" s="37">
        <f t="shared" si="10"/>
        <v>1635</v>
      </c>
      <c r="L76" s="40" t="s">
        <v>1</v>
      </c>
      <c r="M76" s="45"/>
      <c r="N76" s="46">
        <f t="shared" si="11"/>
        <v>0</v>
      </c>
      <c r="O76" s="41"/>
      <c r="P76" s="12"/>
      <c r="Q76" s="40"/>
      <c r="R76" s="70"/>
    </row>
    <row r="77" spans="2:18" x14ac:dyDescent="0.25">
      <c r="B77" s="37" t="s">
        <v>280</v>
      </c>
      <c r="C77" s="43" t="s">
        <v>217</v>
      </c>
      <c r="D77" s="20" t="s">
        <v>35</v>
      </c>
      <c r="E77" s="44" t="s">
        <v>171</v>
      </c>
      <c r="F77" s="37">
        <v>58570</v>
      </c>
      <c r="G77" s="20">
        <v>59395</v>
      </c>
      <c r="H77" s="20">
        <f t="shared" si="9"/>
        <v>825</v>
      </c>
      <c r="I77" s="20"/>
      <c r="J77" s="39"/>
      <c r="K77" s="37">
        <f t="shared" si="10"/>
        <v>825</v>
      </c>
      <c r="L77" s="40" t="s">
        <v>1</v>
      </c>
      <c r="M77" s="45"/>
      <c r="N77" s="46">
        <f t="shared" si="11"/>
        <v>0</v>
      </c>
      <c r="O77" s="41"/>
      <c r="P77" s="12"/>
      <c r="Q77" s="40"/>
      <c r="R77" s="70"/>
    </row>
    <row r="78" spans="2:18" x14ac:dyDescent="0.25">
      <c r="B78" s="37" t="s">
        <v>281</v>
      </c>
      <c r="C78" s="43" t="s">
        <v>217</v>
      </c>
      <c r="D78" s="20" t="s">
        <v>35</v>
      </c>
      <c r="E78" s="44" t="s">
        <v>171</v>
      </c>
      <c r="F78" s="37">
        <v>59395</v>
      </c>
      <c r="G78" s="20">
        <v>59995</v>
      </c>
      <c r="H78" s="20">
        <f t="shared" si="9"/>
        <v>600</v>
      </c>
      <c r="I78" s="20"/>
      <c r="J78" s="39"/>
      <c r="K78" s="37">
        <f t="shared" si="10"/>
        <v>600</v>
      </c>
      <c r="L78" s="40" t="s">
        <v>1</v>
      </c>
      <c r="M78" s="45"/>
      <c r="N78" s="46">
        <f t="shared" si="11"/>
        <v>0</v>
      </c>
      <c r="O78" s="41"/>
      <c r="P78" s="12"/>
      <c r="Q78" s="40"/>
      <c r="R78" s="70"/>
    </row>
    <row r="79" spans="2:18" x14ac:dyDescent="0.25">
      <c r="B79" s="37" t="s">
        <v>282</v>
      </c>
      <c r="C79" s="43" t="s">
        <v>217</v>
      </c>
      <c r="D79" s="20" t="s">
        <v>35</v>
      </c>
      <c r="E79" s="44" t="s">
        <v>171</v>
      </c>
      <c r="F79" s="37">
        <v>59995</v>
      </c>
      <c r="G79" s="20">
        <v>60475</v>
      </c>
      <c r="H79" s="20">
        <f t="shared" si="9"/>
        <v>480</v>
      </c>
      <c r="I79" s="20"/>
      <c r="J79" s="39"/>
      <c r="K79" s="37">
        <f t="shared" si="10"/>
        <v>480</v>
      </c>
      <c r="L79" s="40" t="s">
        <v>1</v>
      </c>
      <c r="M79" s="45"/>
      <c r="N79" s="46">
        <f t="shared" si="11"/>
        <v>0</v>
      </c>
      <c r="O79" s="41"/>
      <c r="P79" s="12"/>
      <c r="Q79" s="40"/>
      <c r="R79" s="70"/>
    </row>
    <row r="80" spans="2:18" x14ac:dyDescent="0.25">
      <c r="B80" s="37" t="s">
        <v>283</v>
      </c>
      <c r="C80" s="43" t="s">
        <v>217</v>
      </c>
      <c r="D80" s="20" t="s">
        <v>35</v>
      </c>
      <c r="E80" s="44" t="s">
        <v>171</v>
      </c>
      <c r="F80" s="37">
        <v>60475</v>
      </c>
      <c r="G80" s="20">
        <v>61960</v>
      </c>
      <c r="H80" s="20">
        <f t="shared" si="9"/>
        <v>1485</v>
      </c>
      <c r="I80" s="20"/>
      <c r="J80" s="39"/>
      <c r="K80" s="37">
        <f t="shared" si="10"/>
        <v>1485</v>
      </c>
      <c r="L80" s="40" t="s">
        <v>1</v>
      </c>
      <c r="M80" s="45"/>
      <c r="N80" s="46">
        <f t="shared" si="11"/>
        <v>0</v>
      </c>
      <c r="O80" s="41"/>
      <c r="P80" s="12"/>
      <c r="Q80" s="40"/>
      <c r="R80" s="70"/>
    </row>
    <row r="81" spans="2:18" x14ac:dyDescent="0.25">
      <c r="B81" s="37" t="s">
        <v>284</v>
      </c>
      <c r="C81" s="43" t="s">
        <v>217</v>
      </c>
      <c r="D81" s="20" t="s">
        <v>35</v>
      </c>
      <c r="E81" s="44" t="s">
        <v>171</v>
      </c>
      <c r="F81" s="37">
        <v>61960</v>
      </c>
      <c r="G81" s="20">
        <v>63580</v>
      </c>
      <c r="H81" s="20">
        <f t="shared" si="9"/>
        <v>1620</v>
      </c>
      <c r="I81" s="20"/>
      <c r="J81" s="39"/>
      <c r="K81" s="37">
        <f t="shared" si="10"/>
        <v>1620</v>
      </c>
      <c r="L81" s="40" t="s">
        <v>1</v>
      </c>
      <c r="M81" s="45"/>
      <c r="N81" s="46">
        <f t="shared" si="11"/>
        <v>0</v>
      </c>
      <c r="O81" s="41"/>
      <c r="P81" s="12"/>
      <c r="Q81" s="40"/>
      <c r="R81" s="70"/>
    </row>
    <row r="82" spans="2:18" x14ac:dyDescent="0.25">
      <c r="B82" s="37" t="s">
        <v>285</v>
      </c>
      <c r="C82" s="43" t="s">
        <v>217</v>
      </c>
      <c r="D82" s="20" t="s">
        <v>35</v>
      </c>
      <c r="E82" s="44" t="s">
        <v>171</v>
      </c>
      <c r="F82" s="37">
        <v>63580</v>
      </c>
      <c r="G82" s="20">
        <v>64615</v>
      </c>
      <c r="H82" s="20">
        <f t="shared" si="9"/>
        <v>1035</v>
      </c>
      <c r="I82" s="20"/>
      <c r="J82" s="39"/>
      <c r="K82" s="37">
        <f t="shared" si="10"/>
        <v>1035</v>
      </c>
      <c r="L82" s="40" t="s">
        <v>1</v>
      </c>
      <c r="M82" s="45"/>
      <c r="N82" s="46">
        <f t="shared" si="11"/>
        <v>0</v>
      </c>
      <c r="O82" s="41"/>
      <c r="P82" s="12"/>
      <c r="Q82" s="40"/>
      <c r="R82" s="70"/>
    </row>
    <row r="83" spans="2:18" x14ac:dyDescent="0.25">
      <c r="B83" s="37" t="s">
        <v>286</v>
      </c>
      <c r="C83" s="43" t="s">
        <v>217</v>
      </c>
      <c r="D83" s="20" t="s">
        <v>35</v>
      </c>
      <c r="E83" s="44" t="s">
        <v>171</v>
      </c>
      <c r="F83" s="37">
        <v>64615</v>
      </c>
      <c r="G83" s="20">
        <v>65380</v>
      </c>
      <c r="H83" s="20">
        <f t="shared" si="9"/>
        <v>765</v>
      </c>
      <c r="I83" s="20"/>
      <c r="J83" s="39"/>
      <c r="K83" s="37">
        <f t="shared" si="10"/>
        <v>765</v>
      </c>
      <c r="L83" s="40" t="s">
        <v>1</v>
      </c>
      <c r="M83" s="45"/>
      <c r="N83" s="46">
        <f t="shared" si="11"/>
        <v>0</v>
      </c>
      <c r="O83" s="41"/>
      <c r="P83" s="12"/>
      <c r="Q83" s="40"/>
      <c r="R83" s="70"/>
    </row>
    <row r="84" spans="2:18" x14ac:dyDescent="0.25">
      <c r="B84" s="37" t="s">
        <v>287</v>
      </c>
      <c r="C84" s="43" t="s">
        <v>217</v>
      </c>
      <c r="D84" s="20" t="s">
        <v>35</v>
      </c>
      <c r="E84" s="44" t="s">
        <v>171</v>
      </c>
      <c r="F84" s="37">
        <v>70020</v>
      </c>
      <c r="G84" s="20">
        <v>73025</v>
      </c>
      <c r="H84" s="20">
        <f t="shared" si="9"/>
        <v>3005</v>
      </c>
      <c r="I84" s="20"/>
      <c r="J84" s="39"/>
      <c r="K84" s="37">
        <f t="shared" si="10"/>
        <v>3005</v>
      </c>
      <c r="L84" s="40" t="s">
        <v>1</v>
      </c>
      <c r="M84" s="45"/>
      <c r="N84" s="46">
        <f t="shared" si="11"/>
        <v>0</v>
      </c>
      <c r="O84" s="41"/>
      <c r="P84" s="12"/>
      <c r="Q84" s="40"/>
      <c r="R84" s="70"/>
    </row>
    <row r="85" spans="2:18" x14ac:dyDescent="0.25">
      <c r="B85" s="37" t="s">
        <v>288</v>
      </c>
      <c r="C85" s="43" t="s">
        <v>217</v>
      </c>
      <c r="D85" s="20" t="s">
        <v>35</v>
      </c>
      <c r="E85" s="44" t="s">
        <v>171</v>
      </c>
      <c r="F85" s="37">
        <v>73025</v>
      </c>
      <c r="G85" s="20">
        <v>74800</v>
      </c>
      <c r="H85" s="20">
        <f t="shared" si="9"/>
        <v>1775</v>
      </c>
      <c r="I85" s="20"/>
      <c r="J85" s="39"/>
      <c r="K85" s="37">
        <f t="shared" si="10"/>
        <v>1775</v>
      </c>
      <c r="L85" s="40" t="s">
        <v>1</v>
      </c>
      <c r="M85" s="45"/>
      <c r="N85" s="46">
        <f t="shared" si="11"/>
        <v>0</v>
      </c>
      <c r="O85" s="41"/>
      <c r="P85" s="12"/>
      <c r="Q85" s="40"/>
      <c r="R85" s="70"/>
    </row>
    <row r="86" spans="2:18" x14ac:dyDescent="0.25">
      <c r="B86" s="37" t="s">
        <v>289</v>
      </c>
      <c r="C86" s="43" t="s">
        <v>217</v>
      </c>
      <c r="D86" s="20" t="s">
        <v>35</v>
      </c>
      <c r="E86" s="44" t="s">
        <v>171</v>
      </c>
      <c r="F86" s="37">
        <v>85030</v>
      </c>
      <c r="G86" s="20">
        <v>87355</v>
      </c>
      <c r="H86" s="20">
        <f t="shared" si="9"/>
        <v>2325</v>
      </c>
      <c r="I86" s="20"/>
      <c r="J86" s="39"/>
      <c r="K86" s="37">
        <f t="shared" si="10"/>
        <v>2325</v>
      </c>
      <c r="L86" s="40" t="s">
        <v>1</v>
      </c>
      <c r="M86" s="45"/>
      <c r="N86" s="46">
        <f t="shared" si="11"/>
        <v>0</v>
      </c>
      <c r="O86" s="41"/>
      <c r="P86" s="12"/>
      <c r="Q86" s="40"/>
      <c r="R86" s="70"/>
    </row>
    <row r="87" spans="2:18" x14ac:dyDescent="0.25">
      <c r="B87" s="37" t="s">
        <v>290</v>
      </c>
      <c r="C87" s="43" t="s">
        <v>217</v>
      </c>
      <c r="D87" s="20" t="s">
        <v>35</v>
      </c>
      <c r="E87" s="44" t="s">
        <v>171</v>
      </c>
      <c r="F87" s="37">
        <v>87355</v>
      </c>
      <c r="G87" s="20">
        <v>87755</v>
      </c>
      <c r="H87" s="20">
        <f t="shared" si="9"/>
        <v>400</v>
      </c>
      <c r="I87" s="20"/>
      <c r="J87" s="39"/>
      <c r="K87" s="37">
        <f t="shared" si="10"/>
        <v>400</v>
      </c>
      <c r="L87" s="40" t="s">
        <v>1</v>
      </c>
      <c r="M87" s="45"/>
      <c r="N87" s="46">
        <f t="shared" si="11"/>
        <v>0</v>
      </c>
      <c r="O87" s="41"/>
      <c r="P87" s="12"/>
      <c r="Q87" s="40"/>
      <c r="R87" s="70"/>
    </row>
    <row r="88" spans="2:18" x14ac:dyDescent="0.25">
      <c r="B88" s="37" t="s">
        <v>291</v>
      </c>
      <c r="C88" s="43" t="s">
        <v>217</v>
      </c>
      <c r="D88" s="20" t="s">
        <v>35</v>
      </c>
      <c r="E88" s="44" t="s">
        <v>171</v>
      </c>
      <c r="F88" s="37">
        <v>87755</v>
      </c>
      <c r="G88" s="20">
        <v>88515</v>
      </c>
      <c r="H88" s="20">
        <f t="shared" si="9"/>
        <v>760</v>
      </c>
      <c r="I88" s="20"/>
      <c r="J88" s="39"/>
      <c r="K88" s="37">
        <f t="shared" si="10"/>
        <v>760</v>
      </c>
      <c r="L88" s="40" t="s">
        <v>1</v>
      </c>
      <c r="M88" s="45"/>
      <c r="N88" s="46">
        <f t="shared" si="11"/>
        <v>0</v>
      </c>
      <c r="O88" s="41"/>
      <c r="P88" s="12"/>
      <c r="Q88" s="40"/>
      <c r="R88" s="70"/>
    </row>
    <row r="89" spans="2:18" x14ac:dyDescent="0.25">
      <c r="B89" s="37" t="s">
        <v>292</v>
      </c>
      <c r="C89" s="43" t="s">
        <v>217</v>
      </c>
      <c r="D89" s="20" t="s">
        <v>35</v>
      </c>
      <c r="E89" s="44" t="s">
        <v>171</v>
      </c>
      <c r="F89" s="37">
        <v>88550</v>
      </c>
      <c r="G89" s="20">
        <v>89460</v>
      </c>
      <c r="H89" s="20">
        <f t="shared" si="9"/>
        <v>910</v>
      </c>
      <c r="I89" s="20"/>
      <c r="J89" s="39"/>
      <c r="K89" s="37">
        <f t="shared" si="10"/>
        <v>910</v>
      </c>
      <c r="L89" s="40" t="s">
        <v>1</v>
      </c>
      <c r="M89" s="45"/>
      <c r="N89" s="46">
        <f t="shared" si="11"/>
        <v>0</v>
      </c>
      <c r="O89" s="41"/>
      <c r="P89" s="12"/>
      <c r="Q89" s="40"/>
      <c r="R89" s="70"/>
    </row>
    <row r="90" spans="2:18" x14ac:dyDescent="0.25">
      <c r="B90" s="37" t="s">
        <v>293</v>
      </c>
      <c r="C90" s="43" t="s">
        <v>217</v>
      </c>
      <c r="D90" s="20" t="s">
        <v>35</v>
      </c>
      <c r="E90" s="44" t="s">
        <v>171</v>
      </c>
      <c r="F90" s="37">
        <v>89460</v>
      </c>
      <c r="G90" s="20">
        <v>89760</v>
      </c>
      <c r="H90" s="20">
        <f t="shared" si="9"/>
        <v>300</v>
      </c>
      <c r="I90" s="20"/>
      <c r="J90" s="39"/>
      <c r="K90" s="37">
        <f t="shared" si="10"/>
        <v>300</v>
      </c>
      <c r="L90" s="40" t="s">
        <v>1</v>
      </c>
      <c r="M90" s="45"/>
      <c r="N90" s="46">
        <f t="shared" si="11"/>
        <v>0</v>
      </c>
      <c r="O90" s="41"/>
      <c r="P90" s="12"/>
      <c r="Q90" s="40"/>
      <c r="R90" s="70"/>
    </row>
    <row r="91" spans="2:18" x14ac:dyDescent="0.25">
      <c r="B91" s="37" t="s">
        <v>294</v>
      </c>
      <c r="C91" s="43" t="s">
        <v>217</v>
      </c>
      <c r="D91" s="20" t="s">
        <v>35</v>
      </c>
      <c r="E91" s="44" t="s">
        <v>171</v>
      </c>
      <c r="F91" s="37">
        <v>98080</v>
      </c>
      <c r="G91" s="20">
        <v>98165</v>
      </c>
      <c r="H91" s="20">
        <f t="shared" si="9"/>
        <v>85</v>
      </c>
      <c r="I91" s="20"/>
      <c r="J91" s="39"/>
      <c r="K91" s="37">
        <f t="shared" si="10"/>
        <v>85</v>
      </c>
      <c r="L91" s="40" t="s">
        <v>1</v>
      </c>
      <c r="M91" s="45"/>
      <c r="N91" s="46">
        <f t="shared" si="11"/>
        <v>0</v>
      </c>
      <c r="O91" s="41"/>
      <c r="P91" s="12"/>
      <c r="Q91" s="40"/>
      <c r="R91" s="70"/>
    </row>
    <row r="92" spans="2:18" x14ac:dyDescent="0.25">
      <c r="B92" s="37" t="s">
        <v>295</v>
      </c>
      <c r="C92" s="43" t="s">
        <v>217</v>
      </c>
      <c r="D92" s="20" t="s">
        <v>35</v>
      </c>
      <c r="E92" s="44" t="s">
        <v>171</v>
      </c>
      <c r="F92" s="37">
        <v>98165</v>
      </c>
      <c r="G92" s="20">
        <v>98375</v>
      </c>
      <c r="H92" s="20">
        <f t="shared" si="9"/>
        <v>210</v>
      </c>
      <c r="I92" s="20"/>
      <c r="J92" s="39"/>
      <c r="K92" s="37">
        <f t="shared" si="10"/>
        <v>210</v>
      </c>
      <c r="L92" s="40" t="s">
        <v>1</v>
      </c>
      <c r="M92" s="45"/>
      <c r="N92" s="46">
        <f t="shared" si="11"/>
        <v>0</v>
      </c>
      <c r="O92" s="41"/>
      <c r="P92" s="12"/>
      <c r="Q92" s="40"/>
      <c r="R92" s="70"/>
    </row>
    <row r="93" spans="2:18" x14ac:dyDescent="0.25">
      <c r="B93" s="37" t="s">
        <v>296</v>
      </c>
      <c r="C93" s="43" t="s">
        <v>217</v>
      </c>
      <c r="D93" s="20" t="s">
        <v>35</v>
      </c>
      <c r="E93" s="44" t="s">
        <v>171</v>
      </c>
      <c r="F93" s="37">
        <v>98375</v>
      </c>
      <c r="G93" s="20">
        <v>98480</v>
      </c>
      <c r="H93" s="20">
        <f t="shared" si="9"/>
        <v>105</v>
      </c>
      <c r="I93" s="20"/>
      <c r="J93" s="39"/>
      <c r="K93" s="37">
        <f t="shared" si="10"/>
        <v>105</v>
      </c>
      <c r="L93" s="40" t="s">
        <v>1</v>
      </c>
      <c r="M93" s="45"/>
      <c r="N93" s="46">
        <f t="shared" si="11"/>
        <v>0</v>
      </c>
      <c r="O93" s="41"/>
      <c r="P93" s="12"/>
      <c r="Q93" s="40"/>
      <c r="R93" s="70"/>
    </row>
    <row r="94" spans="2:18" x14ac:dyDescent="0.25">
      <c r="B94" s="37" t="s">
        <v>297</v>
      </c>
      <c r="C94" s="43" t="s">
        <v>217</v>
      </c>
      <c r="D94" s="20" t="s">
        <v>35</v>
      </c>
      <c r="E94" s="44" t="s">
        <v>171</v>
      </c>
      <c r="F94" s="37">
        <v>98960</v>
      </c>
      <c r="G94" s="20">
        <v>99150</v>
      </c>
      <c r="H94" s="20">
        <f t="shared" si="9"/>
        <v>190</v>
      </c>
      <c r="I94" s="20"/>
      <c r="J94" s="39"/>
      <c r="K94" s="37">
        <f t="shared" si="10"/>
        <v>190</v>
      </c>
      <c r="L94" s="40" t="s">
        <v>1</v>
      </c>
      <c r="M94" s="45"/>
      <c r="N94" s="46">
        <f t="shared" si="11"/>
        <v>0</v>
      </c>
      <c r="O94" s="41"/>
      <c r="P94" s="12"/>
      <c r="Q94" s="40"/>
      <c r="R94" s="70"/>
    </row>
    <row r="95" spans="2:18" x14ac:dyDescent="0.25">
      <c r="B95" s="37" t="s">
        <v>298</v>
      </c>
      <c r="C95" s="43" t="s">
        <v>217</v>
      </c>
      <c r="D95" s="20" t="s">
        <v>35</v>
      </c>
      <c r="E95" s="44" t="s">
        <v>171</v>
      </c>
      <c r="F95" s="37">
        <v>99150</v>
      </c>
      <c r="G95" s="20">
        <v>99290</v>
      </c>
      <c r="H95" s="20">
        <f t="shared" si="9"/>
        <v>140</v>
      </c>
      <c r="I95" s="20"/>
      <c r="J95" s="39"/>
      <c r="K95" s="37">
        <f t="shared" si="10"/>
        <v>140</v>
      </c>
      <c r="L95" s="40" t="s">
        <v>1</v>
      </c>
      <c r="M95" s="45"/>
      <c r="N95" s="46">
        <f t="shared" si="11"/>
        <v>0</v>
      </c>
      <c r="O95" s="41"/>
      <c r="P95" s="12"/>
      <c r="Q95" s="40"/>
      <c r="R95" s="70"/>
    </row>
    <row r="96" spans="2:18" x14ac:dyDescent="0.25">
      <c r="B96" s="37" t="s">
        <v>299</v>
      </c>
      <c r="C96" s="43" t="s">
        <v>217</v>
      </c>
      <c r="D96" s="20" t="s">
        <v>35</v>
      </c>
      <c r="E96" s="44" t="s">
        <v>171</v>
      </c>
      <c r="F96" s="37">
        <v>101255</v>
      </c>
      <c r="G96" s="20">
        <v>101540</v>
      </c>
      <c r="H96" s="20">
        <f t="shared" si="9"/>
        <v>285</v>
      </c>
      <c r="I96" s="20"/>
      <c r="J96" s="39"/>
      <c r="K96" s="37">
        <f t="shared" si="10"/>
        <v>285</v>
      </c>
      <c r="L96" s="40" t="s">
        <v>1</v>
      </c>
      <c r="M96" s="45"/>
      <c r="N96" s="46">
        <f t="shared" si="11"/>
        <v>0</v>
      </c>
      <c r="O96" s="41"/>
      <c r="P96" s="12"/>
      <c r="Q96" s="40"/>
      <c r="R96" s="70"/>
    </row>
    <row r="97" spans="2:18" x14ac:dyDescent="0.25">
      <c r="B97" s="37" t="s">
        <v>300</v>
      </c>
      <c r="C97" s="43" t="s">
        <v>217</v>
      </c>
      <c r="D97" s="20" t="s">
        <v>35</v>
      </c>
      <c r="E97" s="44" t="s">
        <v>171</v>
      </c>
      <c r="F97" s="37">
        <v>101540</v>
      </c>
      <c r="G97" s="20">
        <v>103920</v>
      </c>
      <c r="H97" s="20">
        <f t="shared" ref="H97:H112" si="12">G97-F97</f>
        <v>2380</v>
      </c>
      <c r="I97" s="20"/>
      <c r="J97" s="39"/>
      <c r="K97" s="37">
        <f t="shared" ref="K97:K112" si="13">H97</f>
        <v>2380</v>
      </c>
      <c r="L97" s="40" t="s">
        <v>1</v>
      </c>
      <c r="M97" s="45"/>
      <c r="N97" s="46">
        <f t="shared" si="11"/>
        <v>0</v>
      </c>
      <c r="O97" s="41"/>
      <c r="P97" s="12"/>
      <c r="Q97" s="40"/>
      <c r="R97" s="70"/>
    </row>
    <row r="98" spans="2:18" x14ac:dyDescent="0.25">
      <c r="B98" s="37" t="s">
        <v>301</v>
      </c>
      <c r="C98" s="43" t="s">
        <v>217</v>
      </c>
      <c r="D98" s="20" t="s">
        <v>35</v>
      </c>
      <c r="E98" s="44" t="s">
        <v>171</v>
      </c>
      <c r="F98" s="37">
        <v>103920</v>
      </c>
      <c r="G98" s="20">
        <v>104955</v>
      </c>
      <c r="H98" s="20">
        <f t="shared" si="12"/>
        <v>1035</v>
      </c>
      <c r="I98" s="20"/>
      <c r="J98" s="39"/>
      <c r="K98" s="37">
        <f t="shared" si="13"/>
        <v>1035</v>
      </c>
      <c r="L98" s="40" t="s">
        <v>1</v>
      </c>
      <c r="M98" s="45"/>
      <c r="N98" s="46">
        <f t="shared" si="11"/>
        <v>0</v>
      </c>
      <c r="O98" s="41"/>
      <c r="P98" s="12"/>
      <c r="Q98" s="40"/>
      <c r="R98" s="70"/>
    </row>
    <row r="99" spans="2:18" x14ac:dyDescent="0.25">
      <c r="B99" s="37" t="s">
        <v>302</v>
      </c>
      <c r="C99" s="43" t="s">
        <v>217</v>
      </c>
      <c r="D99" s="20" t="s">
        <v>35</v>
      </c>
      <c r="E99" s="44" t="s">
        <v>171</v>
      </c>
      <c r="F99" s="37">
        <v>104955</v>
      </c>
      <c r="G99" s="20">
        <v>105315</v>
      </c>
      <c r="H99" s="20">
        <f t="shared" si="12"/>
        <v>360</v>
      </c>
      <c r="I99" s="20"/>
      <c r="J99" s="39"/>
      <c r="K99" s="37">
        <f t="shared" si="13"/>
        <v>360</v>
      </c>
      <c r="L99" s="40" t="s">
        <v>1</v>
      </c>
      <c r="M99" s="45"/>
      <c r="N99" s="46">
        <f t="shared" si="11"/>
        <v>0</v>
      </c>
      <c r="O99" s="41"/>
      <c r="P99" s="12"/>
      <c r="Q99" s="40"/>
      <c r="R99" s="70"/>
    </row>
    <row r="100" spans="2:18" x14ac:dyDescent="0.25">
      <c r="B100" s="37" t="s">
        <v>303</v>
      </c>
      <c r="C100" s="43" t="s">
        <v>217</v>
      </c>
      <c r="D100" s="20" t="s">
        <v>35</v>
      </c>
      <c r="E100" s="44" t="s">
        <v>171</v>
      </c>
      <c r="F100" s="37">
        <v>105410</v>
      </c>
      <c r="G100" s="20">
        <v>105945</v>
      </c>
      <c r="H100" s="20">
        <f t="shared" si="12"/>
        <v>535</v>
      </c>
      <c r="I100" s="20"/>
      <c r="J100" s="39"/>
      <c r="K100" s="37">
        <f t="shared" si="13"/>
        <v>535</v>
      </c>
      <c r="L100" s="40" t="s">
        <v>1</v>
      </c>
      <c r="M100" s="45"/>
      <c r="N100" s="46">
        <f t="shared" si="11"/>
        <v>0</v>
      </c>
      <c r="O100" s="41"/>
      <c r="P100" s="12"/>
      <c r="Q100" s="40"/>
      <c r="R100" s="70"/>
    </row>
    <row r="101" spans="2:18" x14ac:dyDescent="0.25">
      <c r="B101" s="37" t="s">
        <v>304</v>
      </c>
      <c r="C101" s="43" t="s">
        <v>217</v>
      </c>
      <c r="D101" s="20" t="s">
        <v>35</v>
      </c>
      <c r="E101" s="44" t="s">
        <v>171</v>
      </c>
      <c r="F101" s="37">
        <v>105945</v>
      </c>
      <c r="G101" s="20">
        <v>106095</v>
      </c>
      <c r="H101" s="20">
        <f t="shared" si="12"/>
        <v>150</v>
      </c>
      <c r="I101" s="20"/>
      <c r="J101" s="39"/>
      <c r="K101" s="37">
        <f t="shared" si="13"/>
        <v>150</v>
      </c>
      <c r="L101" s="40" t="s">
        <v>1</v>
      </c>
      <c r="M101" s="45"/>
      <c r="N101" s="46">
        <f t="shared" si="11"/>
        <v>0</v>
      </c>
      <c r="O101" s="41"/>
      <c r="P101" s="12"/>
      <c r="Q101" s="40"/>
      <c r="R101" s="70"/>
    </row>
    <row r="102" spans="2:18" x14ac:dyDescent="0.25">
      <c r="B102" s="37" t="s">
        <v>305</v>
      </c>
      <c r="C102" s="43" t="s">
        <v>217</v>
      </c>
      <c r="D102" s="20" t="s">
        <v>35</v>
      </c>
      <c r="E102" s="44" t="s">
        <v>171</v>
      </c>
      <c r="F102" s="37">
        <v>106095</v>
      </c>
      <c r="G102" s="20">
        <v>108080</v>
      </c>
      <c r="H102" s="20">
        <f t="shared" si="12"/>
        <v>1985</v>
      </c>
      <c r="I102" s="20"/>
      <c r="J102" s="39"/>
      <c r="K102" s="37">
        <f t="shared" si="13"/>
        <v>1985</v>
      </c>
      <c r="L102" s="40" t="s">
        <v>1</v>
      </c>
      <c r="M102" s="45"/>
      <c r="N102" s="46">
        <f t="shared" si="11"/>
        <v>0</v>
      </c>
      <c r="O102" s="41"/>
      <c r="P102" s="12"/>
      <c r="Q102" s="40"/>
      <c r="R102" s="70"/>
    </row>
    <row r="103" spans="2:18" x14ac:dyDescent="0.25">
      <c r="B103" s="37" t="s">
        <v>306</v>
      </c>
      <c r="C103" s="43" t="s">
        <v>217</v>
      </c>
      <c r="D103" s="20" t="s">
        <v>35</v>
      </c>
      <c r="E103" s="44" t="s">
        <v>171</v>
      </c>
      <c r="F103" s="37">
        <v>108080</v>
      </c>
      <c r="G103" s="20">
        <v>108345</v>
      </c>
      <c r="H103" s="20">
        <f t="shared" si="12"/>
        <v>265</v>
      </c>
      <c r="I103" s="20"/>
      <c r="J103" s="39"/>
      <c r="K103" s="37">
        <f t="shared" si="13"/>
        <v>265</v>
      </c>
      <c r="L103" s="40" t="s">
        <v>1</v>
      </c>
      <c r="M103" s="45"/>
      <c r="N103" s="46">
        <f t="shared" si="11"/>
        <v>0</v>
      </c>
      <c r="O103" s="41"/>
      <c r="P103" s="12"/>
      <c r="Q103" s="40"/>
      <c r="R103" s="70"/>
    </row>
    <row r="104" spans="2:18" x14ac:dyDescent="0.25">
      <c r="B104" s="37" t="s">
        <v>307</v>
      </c>
      <c r="C104" s="43" t="s">
        <v>217</v>
      </c>
      <c r="D104" s="20" t="s">
        <v>35</v>
      </c>
      <c r="E104" s="44" t="s">
        <v>171</v>
      </c>
      <c r="F104" s="37">
        <v>108345</v>
      </c>
      <c r="G104" s="20">
        <v>108925</v>
      </c>
      <c r="H104" s="20">
        <f t="shared" si="12"/>
        <v>580</v>
      </c>
      <c r="I104" s="20"/>
      <c r="J104" s="39"/>
      <c r="K104" s="37">
        <f t="shared" si="13"/>
        <v>580</v>
      </c>
      <c r="L104" s="40" t="s">
        <v>1</v>
      </c>
      <c r="M104" s="45"/>
      <c r="N104" s="46">
        <f t="shared" si="11"/>
        <v>0</v>
      </c>
      <c r="O104" s="41"/>
      <c r="P104" s="12"/>
      <c r="Q104" s="40"/>
      <c r="R104" s="70"/>
    </row>
    <row r="105" spans="2:18" x14ac:dyDescent="0.25">
      <c r="B105" s="37" t="s">
        <v>308</v>
      </c>
      <c r="C105" s="43" t="s">
        <v>217</v>
      </c>
      <c r="D105" s="20" t="s">
        <v>35</v>
      </c>
      <c r="E105" s="44" t="s">
        <v>171</v>
      </c>
      <c r="F105" s="37">
        <v>109030</v>
      </c>
      <c r="G105" s="20">
        <v>109935</v>
      </c>
      <c r="H105" s="20">
        <f t="shared" si="12"/>
        <v>905</v>
      </c>
      <c r="I105" s="20"/>
      <c r="J105" s="39"/>
      <c r="K105" s="37">
        <f t="shared" si="13"/>
        <v>905</v>
      </c>
      <c r="L105" s="40" t="s">
        <v>1</v>
      </c>
      <c r="M105" s="45"/>
      <c r="N105" s="46">
        <f t="shared" si="11"/>
        <v>0</v>
      </c>
      <c r="O105" s="41"/>
      <c r="P105" s="12"/>
      <c r="Q105" s="40"/>
      <c r="R105" s="70"/>
    </row>
    <row r="106" spans="2:18" x14ac:dyDescent="0.25">
      <c r="B106" s="37" t="s">
        <v>309</v>
      </c>
      <c r="C106" s="43" t="s">
        <v>217</v>
      </c>
      <c r="D106" s="20" t="s">
        <v>35</v>
      </c>
      <c r="E106" s="44" t="s">
        <v>171</v>
      </c>
      <c r="F106" s="37">
        <v>109935</v>
      </c>
      <c r="G106" s="20">
        <v>110520</v>
      </c>
      <c r="H106" s="20">
        <f t="shared" si="12"/>
        <v>585</v>
      </c>
      <c r="I106" s="20"/>
      <c r="J106" s="39"/>
      <c r="K106" s="37">
        <f t="shared" si="13"/>
        <v>585</v>
      </c>
      <c r="L106" s="40" t="s">
        <v>1</v>
      </c>
      <c r="M106" s="45"/>
      <c r="N106" s="46">
        <f t="shared" si="11"/>
        <v>0</v>
      </c>
      <c r="O106" s="41"/>
      <c r="P106" s="12"/>
      <c r="Q106" s="40"/>
      <c r="R106" s="70"/>
    </row>
    <row r="107" spans="2:18" x14ac:dyDescent="0.25">
      <c r="B107" s="37" t="s">
        <v>310</v>
      </c>
      <c r="C107" s="43" t="s">
        <v>217</v>
      </c>
      <c r="D107" s="20" t="s">
        <v>35</v>
      </c>
      <c r="E107" s="44" t="s">
        <v>171</v>
      </c>
      <c r="F107" s="37">
        <v>110520</v>
      </c>
      <c r="G107" s="20">
        <v>111205</v>
      </c>
      <c r="H107" s="20">
        <f t="shared" si="12"/>
        <v>685</v>
      </c>
      <c r="I107" s="20"/>
      <c r="J107" s="39"/>
      <c r="K107" s="37">
        <f t="shared" si="13"/>
        <v>685</v>
      </c>
      <c r="L107" s="40" t="s">
        <v>1</v>
      </c>
      <c r="M107" s="45"/>
      <c r="N107" s="46">
        <f t="shared" si="11"/>
        <v>0</v>
      </c>
      <c r="O107" s="41"/>
      <c r="P107" s="12"/>
      <c r="Q107" s="40"/>
      <c r="R107" s="70"/>
    </row>
    <row r="108" spans="2:18" x14ac:dyDescent="0.25">
      <c r="B108" s="37" t="s">
        <v>311</v>
      </c>
      <c r="C108" s="43" t="s">
        <v>217</v>
      </c>
      <c r="D108" s="20" t="s">
        <v>35</v>
      </c>
      <c r="E108" s="44" t="s">
        <v>171</v>
      </c>
      <c r="F108" s="37">
        <v>111205</v>
      </c>
      <c r="G108" s="20">
        <v>111765</v>
      </c>
      <c r="H108" s="20">
        <f t="shared" si="12"/>
        <v>560</v>
      </c>
      <c r="I108" s="20"/>
      <c r="J108" s="39"/>
      <c r="K108" s="37">
        <f t="shared" si="13"/>
        <v>560</v>
      </c>
      <c r="L108" s="40" t="s">
        <v>1</v>
      </c>
      <c r="M108" s="45"/>
      <c r="N108" s="46">
        <f t="shared" si="11"/>
        <v>0</v>
      </c>
      <c r="O108" s="41"/>
      <c r="P108" s="12"/>
      <c r="Q108" s="40"/>
      <c r="R108" s="70"/>
    </row>
    <row r="109" spans="2:18" x14ac:dyDescent="0.25">
      <c r="B109" s="37" t="s">
        <v>312</v>
      </c>
      <c r="C109" s="43" t="s">
        <v>217</v>
      </c>
      <c r="D109" s="20" t="s">
        <v>35</v>
      </c>
      <c r="E109" s="44" t="s">
        <v>171</v>
      </c>
      <c r="F109" s="37">
        <v>112025</v>
      </c>
      <c r="G109" s="20">
        <v>113630</v>
      </c>
      <c r="H109" s="20">
        <f t="shared" si="12"/>
        <v>1605</v>
      </c>
      <c r="I109" s="20"/>
      <c r="J109" s="39"/>
      <c r="K109" s="37">
        <f t="shared" si="13"/>
        <v>1605</v>
      </c>
      <c r="L109" s="40" t="s">
        <v>1</v>
      </c>
      <c r="M109" s="45"/>
      <c r="N109" s="46">
        <f t="shared" si="11"/>
        <v>0</v>
      </c>
      <c r="O109" s="41"/>
      <c r="P109" s="12"/>
      <c r="Q109" s="40"/>
      <c r="R109" s="70"/>
    </row>
    <row r="110" spans="2:18" x14ac:dyDescent="0.25">
      <c r="B110" s="37" t="s">
        <v>313</v>
      </c>
      <c r="C110" s="43" t="s">
        <v>217</v>
      </c>
      <c r="D110" s="20" t="s">
        <v>35</v>
      </c>
      <c r="E110" s="44" t="s">
        <v>171</v>
      </c>
      <c r="F110" s="37">
        <v>115655</v>
      </c>
      <c r="G110" s="20">
        <v>116605</v>
      </c>
      <c r="H110" s="20">
        <f t="shared" si="12"/>
        <v>950</v>
      </c>
      <c r="I110" s="20"/>
      <c r="J110" s="39"/>
      <c r="K110" s="37">
        <f t="shared" si="13"/>
        <v>950</v>
      </c>
      <c r="L110" s="40" t="s">
        <v>1</v>
      </c>
      <c r="M110" s="45"/>
      <c r="N110" s="46">
        <f t="shared" si="11"/>
        <v>0</v>
      </c>
      <c r="O110" s="41"/>
      <c r="P110" s="12"/>
      <c r="Q110" s="40"/>
      <c r="R110" s="70"/>
    </row>
    <row r="111" spans="2:18" x14ac:dyDescent="0.25">
      <c r="B111" s="37" t="s">
        <v>314</v>
      </c>
      <c r="C111" s="43" t="s">
        <v>217</v>
      </c>
      <c r="D111" s="20" t="s">
        <v>35</v>
      </c>
      <c r="E111" s="44" t="s">
        <v>171</v>
      </c>
      <c r="F111" s="37">
        <v>117140</v>
      </c>
      <c r="G111" s="20">
        <v>117300</v>
      </c>
      <c r="H111" s="20">
        <f t="shared" si="12"/>
        <v>160</v>
      </c>
      <c r="I111" s="20"/>
      <c r="J111" s="39"/>
      <c r="K111" s="37">
        <f t="shared" si="13"/>
        <v>160</v>
      </c>
      <c r="L111" s="40" t="s">
        <v>1</v>
      </c>
      <c r="M111" s="45"/>
      <c r="N111" s="46">
        <f t="shared" si="11"/>
        <v>0</v>
      </c>
      <c r="O111" s="41"/>
      <c r="P111" s="12"/>
      <c r="Q111" s="40"/>
      <c r="R111" s="70"/>
    </row>
    <row r="112" spans="2:18" x14ac:dyDescent="0.25">
      <c r="B112" s="37" t="s">
        <v>315</v>
      </c>
      <c r="C112" s="43" t="s">
        <v>217</v>
      </c>
      <c r="D112" s="20" t="s">
        <v>35</v>
      </c>
      <c r="E112" s="44" t="s">
        <v>171</v>
      </c>
      <c r="F112" s="37">
        <v>117700</v>
      </c>
      <c r="G112" s="20">
        <v>118560</v>
      </c>
      <c r="H112" s="20">
        <f t="shared" si="12"/>
        <v>860</v>
      </c>
      <c r="I112" s="20"/>
      <c r="J112" s="39"/>
      <c r="K112" s="37">
        <f t="shared" si="13"/>
        <v>860</v>
      </c>
      <c r="L112" s="40" t="s">
        <v>1</v>
      </c>
      <c r="M112" s="45"/>
      <c r="N112" s="46">
        <f t="shared" si="11"/>
        <v>0</v>
      </c>
      <c r="O112" s="41"/>
      <c r="P112" s="12"/>
      <c r="Q112" s="40"/>
      <c r="R112" s="70"/>
    </row>
    <row r="113" spans="2:18" ht="15.75" thickBot="1" x14ac:dyDescent="0.3">
      <c r="B113" s="73"/>
      <c r="C113" s="74" t="s">
        <v>40</v>
      </c>
      <c r="D113" s="25"/>
      <c r="E113" s="75"/>
      <c r="F113" s="33"/>
      <c r="G113" s="33"/>
      <c r="H113" s="33"/>
      <c r="I113" s="33"/>
      <c r="J113" s="33"/>
      <c r="K113" s="25">
        <f>SUM(K32:K112)</f>
        <v>84700</v>
      </c>
      <c r="L113" s="76"/>
      <c r="M113" s="25" t="s">
        <v>40</v>
      </c>
      <c r="N113" s="77">
        <f>SUM(N32:N112)</f>
        <v>0</v>
      </c>
      <c r="O113" s="72"/>
      <c r="P113" s="75"/>
      <c r="Q113" s="25" t="s">
        <v>40</v>
      </c>
      <c r="R113" s="78">
        <f>SUM(R32:R112)</f>
        <v>0</v>
      </c>
    </row>
    <row r="114" spans="2:18" ht="24.95" customHeight="1" x14ac:dyDescent="0.25">
      <c r="B114" s="13"/>
      <c r="C114" s="14" t="s">
        <v>185</v>
      </c>
      <c r="D114" s="14"/>
      <c r="E114" s="14"/>
      <c r="F114" s="24"/>
      <c r="G114" s="24"/>
      <c r="H114" s="24"/>
      <c r="I114" s="24"/>
      <c r="J114" s="24"/>
      <c r="K114" s="16"/>
      <c r="L114" s="16"/>
      <c r="M114" s="15"/>
      <c r="N114" s="15"/>
      <c r="O114" s="17"/>
      <c r="P114" s="15"/>
      <c r="Q114" s="16"/>
      <c r="R114" s="18"/>
    </row>
    <row r="115" spans="2:18" x14ac:dyDescent="0.25">
      <c r="B115" s="37" t="s">
        <v>316</v>
      </c>
      <c r="C115" s="43" t="s">
        <v>217</v>
      </c>
      <c r="D115" s="20" t="s">
        <v>33</v>
      </c>
      <c r="E115" s="44" t="s">
        <v>187</v>
      </c>
      <c r="F115" s="37">
        <v>65380</v>
      </c>
      <c r="G115" s="20">
        <v>67020</v>
      </c>
      <c r="H115" s="20">
        <f>G115-F115</f>
        <v>1640</v>
      </c>
      <c r="I115" s="20"/>
      <c r="J115" s="39"/>
      <c r="K115" s="37">
        <f>H115</f>
        <v>1640</v>
      </c>
      <c r="L115" s="40" t="s">
        <v>1</v>
      </c>
      <c r="M115" s="45"/>
      <c r="N115" s="46">
        <f>K115*M115</f>
        <v>0</v>
      </c>
      <c r="O115" s="41"/>
      <c r="P115" s="12"/>
      <c r="Q115" s="40"/>
      <c r="R115" s="70"/>
    </row>
    <row r="116" spans="2:18" x14ac:dyDescent="0.25">
      <c r="B116" s="37" t="s">
        <v>317</v>
      </c>
      <c r="C116" s="43" t="s">
        <v>217</v>
      </c>
      <c r="D116" s="20" t="s">
        <v>33</v>
      </c>
      <c r="E116" s="44" t="s">
        <v>187</v>
      </c>
      <c r="F116" s="37">
        <v>67020</v>
      </c>
      <c r="G116" s="20">
        <v>68520</v>
      </c>
      <c r="H116" s="20">
        <f t="shared" ref="H116:H125" si="14">G116-F116</f>
        <v>1500</v>
      </c>
      <c r="I116" s="20"/>
      <c r="J116" s="39"/>
      <c r="K116" s="37">
        <f t="shared" ref="K116:K125" si="15">H116</f>
        <v>1500</v>
      </c>
      <c r="L116" s="40" t="s">
        <v>1</v>
      </c>
      <c r="M116" s="45"/>
      <c r="N116" s="46">
        <f t="shared" ref="N116:N125" si="16">K116*M116</f>
        <v>0</v>
      </c>
      <c r="O116" s="41"/>
      <c r="P116" s="12"/>
      <c r="Q116" s="40"/>
      <c r="R116" s="70"/>
    </row>
    <row r="117" spans="2:18" x14ac:dyDescent="0.25">
      <c r="B117" s="37" t="s">
        <v>318</v>
      </c>
      <c r="C117" s="43" t="s">
        <v>217</v>
      </c>
      <c r="D117" s="20" t="s">
        <v>33</v>
      </c>
      <c r="E117" s="44" t="s">
        <v>187</v>
      </c>
      <c r="F117" s="37">
        <v>68520</v>
      </c>
      <c r="G117" s="20">
        <v>70020</v>
      </c>
      <c r="H117" s="20">
        <f t="shared" si="14"/>
        <v>1500</v>
      </c>
      <c r="I117" s="20"/>
      <c r="J117" s="39"/>
      <c r="K117" s="37">
        <f t="shared" si="15"/>
        <v>1500</v>
      </c>
      <c r="L117" s="40" t="s">
        <v>1</v>
      </c>
      <c r="M117" s="45"/>
      <c r="N117" s="46">
        <f t="shared" si="16"/>
        <v>0</v>
      </c>
      <c r="O117" s="41"/>
      <c r="P117" s="12"/>
      <c r="Q117" s="40"/>
      <c r="R117" s="70"/>
    </row>
    <row r="118" spans="2:18" x14ac:dyDescent="0.25">
      <c r="B118" s="37" t="s">
        <v>319</v>
      </c>
      <c r="C118" s="43" t="s">
        <v>217</v>
      </c>
      <c r="D118" s="20" t="s">
        <v>33</v>
      </c>
      <c r="E118" s="44" t="s">
        <v>187</v>
      </c>
      <c r="F118" s="37">
        <v>89760</v>
      </c>
      <c r="G118" s="20">
        <v>91645</v>
      </c>
      <c r="H118" s="20">
        <f t="shared" si="14"/>
        <v>1885</v>
      </c>
      <c r="I118" s="20"/>
      <c r="J118" s="39"/>
      <c r="K118" s="37">
        <f t="shared" si="15"/>
        <v>1885</v>
      </c>
      <c r="L118" s="40" t="s">
        <v>1</v>
      </c>
      <c r="M118" s="45"/>
      <c r="N118" s="46">
        <f t="shared" si="16"/>
        <v>0</v>
      </c>
      <c r="O118" s="41"/>
      <c r="P118" s="12"/>
      <c r="Q118" s="40"/>
      <c r="R118" s="70"/>
    </row>
    <row r="119" spans="2:18" x14ac:dyDescent="0.25">
      <c r="B119" s="37" t="s">
        <v>320</v>
      </c>
      <c r="C119" s="43" t="s">
        <v>217</v>
      </c>
      <c r="D119" s="20" t="s">
        <v>33</v>
      </c>
      <c r="E119" s="44" t="s">
        <v>187</v>
      </c>
      <c r="F119" s="37">
        <v>91645</v>
      </c>
      <c r="G119" s="20">
        <v>93655</v>
      </c>
      <c r="H119" s="20">
        <f t="shared" si="14"/>
        <v>2010</v>
      </c>
      <c r="I119" s="20"/>
      <c r="J119" s="39"/>
      <c r="K119" s="37">
        <f t="shared" si="15"/>
        <v>2010</v>
      </c>
      <c r="L119" s="40" t="s">
        <v>1</v>
      </c>
      <c r="M119" s="45"/>
      <c r="N119" s="46">
        <f t="shared" si="16"/>
        <v>0</v>
      </c>
      <c r="O119" s="41"/>
      <c r="P119" s="12"/>
      <c r="Q119" s="40"/>
      <c r="R119" s="70"/>
    </row>
    <row r="120" spans="2:18" x14ac:dyDescent="0.25">
      <c r="B120" s="37" t="s">
        <v>321</v>
      </c>
      <c r="C120" s="43" t="s">
        <v>217</v>
      </c>
      <c r="D120" s="20" t="s">
        <v>33</v>
      </c>
      <c r="E120" s="44" t="s">
        <v>187</v>
      </c>
      <c r="F120" s="37">
        <v>93655</v>
      </c>
      <c r="G120" s="20">
        <v>95700</v>
      </c>
      <c r="H120" s="20">
        <f t="shared" si="14"/>
        <v>2045</v>
      </c>
      <c r="I120" s="20"/>
      <c r="J120" s="39"/>
      <c r="K120" s="37">
        <f t="shared" si="15"/>
        <v>2045</v>
      </c>
      <c r="L120" s="40" t="s">
        <v>1</v>
      </c>
      <c r="M120" s="45"/>
      <c r="N120" s="46">
        <f t="shared" si="16"/>
        <v>0</v>
      </c>
      <c r="O120" s="41"/>
      <c r="P120" s="12"/>
      <c r="Q120" s="40"/>
      <c r="R120" s="70"/>
    </row>
    <row r="121" spans="2:18" x14ac:dyDescent="0.25">
      <c r="B121" s="37" t="s">
        <v>322</v>
      </c>
      <c r="C121" s="43" t="s">
        <v>217</v>
      </c>
      <c r="D121" s="20" t="s">
        <v>33</v>
      </c>
      <c r="E121" s="44" t="s">
        <v>187</v>
      </c>
      <c r="F121" s="37">
        <v>95700</v>
      </c>
      <c r="G121" s="20">
        <v>98080</v>
      </c>
      <c r="H121" s="20">
        <f t="shared" si="14"/>
        <v>2380</v>
      </c>
      <c r="I121" s="20"/>
      <c r="J121" s="39"/>
      <c r="K121" s="37">
        <f t="shared" si="15"/>
        <v>2380</v>
      </c>
      <c r="L121" s="40" t="s">
        <v>1</v>
      </c>
      <c r="M121" s="45"/>
      <c r="N121" s="46">
        <f t="shared" si="16"/>
        <v>0</v>
      </c>
      <c r="O121" s="41"/>
      <c r="P121" s="12"/>
      <c r="Q121" s="40"/>
      <c r="R121" s="70"/>
    </row>
    <row r="122" spans="2:18" x14ac:dyDescent="0.25">
      <c r="B122" s="37" t="s">
        <v>323</v>
      </c>
      <c r="C122" s="43" t="s">
        <v>217</v>
      </c>
      <c r="D122" s="20" t="s">
        <v>33</v>
      </c>
      <c r="E122" s="44" t="s">
        <v>187</v>
      </c>
      <c r="F122" s="37">
        <v>98480</v>
      </c>
      <c r="G122" s="20">
        <v>98960</v>
      </c>
      <c r="H122" s="20">
        <f t="shared" si="14"/>
        <v>480</v>
      </c>
      <c r="I122" s="20"/>
      <c r="J122" s="39"/>
      <c r="K122" s="37">
        <f t="shared" si="15"/>
        <v>480</v>
      </c>
      <c r="L122" s="40" t="s">
        <v>1</v>
      </c>
      <c r="M122" s="45"/>
      <c r="N122" s="46">
        <f t="shared" si="16"/>
        <v>0</v>
      </c>
      <c r="O122" s="41"/>
      <c r="P122" s="12"/>
      <c r="Q122" s="40"/>
      <c r="R122" s="70"/>
    </row>
    <row r="123" spans="2:18" x14ac:dyDescent="0.25">
      <c r="B123" s="37" t="s">
        <v>324</v>
      </c>
      <c r="C123" s="43" t="s">
        <v>217</v>
      </c>
      <c r="D123" s="20" t="s">
        <v>33</v>
      </c>
      <c r="E123" s="44" t="s">
        <v>187</v>
      </c>
      <c r="F123" s="37">
        <v>99290</v>
      </c>
      <c r="G123" s="20">
        <v>99325</v>
      </c>
      <c r="H123" s="20">
        <f t="shared" si="14"/>
        <v>35</v>
      </c>
      <c r="I123" s="20"/>
      <c r="J123" s="39"/>
      <c r="K123" s="37">
        <f t="shared" si="15"/>
        <v>35</v>
      </c>
      <c r="L123" s="40" t="s">
        <v>1</v>
      </c>
      <c r="M123" s="45"/>
      <c r="N123" s="46">
        <f t="shared" si="16"/>
        <v>0</v>
      </c>
      <c r="O123" s="41"/>
      <c r="P123" s="12"/>
      <c r="Q123" s="40"/>
      <c r="R123" s="70"/>
    </row>
    <row r="124" spans="2:18" x14ac:dyDescent="0.25">
      <c r="B124" s="37" t="s">
        <v>325</v>
      </c>
      <c r="C124" s="43" t="s">
        <v>217</v>
      </c>
      <c r="D124" s="20" t="s">
        <v>33</v>
      </c>
      <c r="E124" s="44" t="s">
        <v>187</v>
      </c>
      <c r="F124" s="37">
        <v>115010</v>
      </c>
      <c r="G124" s="20">
        <v>115490</v>
      </c>
      <c r="H124" s="20">
        <f t="shared" si="14"/>
        <v>480</v>
      </c>
      <c r="I124" s="20"/>
      <c r="J124" s="39"/>
      <c r="K124" s="37">
        <f t="shared" si="15"/>
        <v>480</v>
      </c>
      <c r="L124" s="40" t="s">
        <v>1</v>
      </c>
      <c r="M124" s="45"/>
      <c r="N124" s="46">
        <f t="shared" si="16"/>
        <v>0</v>
      </c>
      <c r="O124" s="41"/>
      <c r="P124" s="12"/>
      <c r="Q124" s="40"/>
      <c r="R124" s="70"/>
    </row>
    <row r="125" spans="2:18" x14ac:dyDescent="0.25">
      <c r="B125" s="37" t="s">
        <v>326</v>
      </c>
      <c r="C125" s="43" t="s">
        <v>217</v>
      </c>
      <c r="D125" s="20" t="s">
        <v>33</v>
      </c>
      <c r="E125" s="44" t="s">
        <v>187</v>
      </c>
      <c r="F125" s="37">
        <v>116755</v>
      </c>
      <c r="G125" s="20">
        <v>117140</v>
      </c>
      <c r="H125" s="20">
        <f t="shared" si="14"/>
        <v>385</v>
      </c>
      <c r="I125" s="20"/>
      <c r="J125" s="39"/>
      <c r="K125" s="37">
        <f t="shared" si="15"/>
        <v>385</v>
      </c>
      <c r="L125" s="40" t="s">
        <v>1</v>
      </c>
      <c r="M125" s="45"/>
      <c r="N125" s="46">
        <f t="shared" si="16"/>
        <v>0</v>
      </c>
      <c r="O125" s="41"/>
      <c r="P125" s="12"/>
      <c r="Q125" s="40"/>
      <c r="R125" s="70"/>
    </row>
    <row r="126" spans="2:18" ht="15" customHeight="1" thickBot="1" x14ac:dyDescent="0.3">
      <c r="B126" s="108"/>
      <c r="C126" s="109"/>
      <c r="D126" s="110"/>
      <c r="E126" s="111"/>
      <c r="F126" s="110"/>
      <c r="G126" s="110"/>
      <c r="H126" s="110"/>
      <c r="I126" s="110"/>
      <c r="J126" s="110"/>
      <c r="K126" s="112">
        <f>SUM(K115:K125)</f>
        <v>14340</v>
      </c>
      <c r="L126" s="110"/>
      <c r="M126" s="112" t="s">
        <v>40</v>
      </c>
      <c r="N126" s="113">
        <f>SUM(N115:N125)</f>
        <v>0</v>
      </c>
      <c r="O126" s="41"/>
      <c r="P126" s="101"/>
      <c r="Q126" s="25" t="s">
        <v>40</v>
      </c>
      <c r="R126" s="78">
        <f>SUM(R115:R125)</f>
        <v>0</v>
      </c>
    </row>
    <row r="127" spans="2:18" ht="24.95" customHeight="1" x14ac:dyDescent="0.25">
      <c r="B127" s="13"/>
      <c r="C127" s="136" t="s">
        <v>153</v>
      </c>
      <c r="D127" s="136"/>
      <c r="E127" s="136"/>
      <c r="F127" s="115"/>
      <c r="G127" s="115"/>
      <c r="H127" s="115"/>
      <c r="I127" s="115"/>
      <c r="J127" s="115"/>
      <c r="K127" s="16"/>
      <c r="L127" s="16"/>
      <c r="M127" s="15"/>
      <c r="N127" s="15"/>
      <c r="O127" s="17"/>
      <c r="P127" s="15"/>
      <c r="Q127" s="16"/>
      <c r="R127" s="18"/>
    </row>
    <row r="128" spans="2:18" x14ac:dyDescent="0.25">
      <c r="B128" s="37" t="s">
        <v>327</v>
      </c>
      <c r="C128" s="43" t="s">
        <v>217</v>
      </c>
      <c r="D128" s="20" t="s">
        <v>145</v>
      </c>
      <c r="E128" s="116" t="s">
        <v>5</v>
      </c>
      <c r="F128" s="117">
        <v>94170</v>
      </c>
      <c r="G128" s="20">
        <v>94170</v>
      </c>
      <c r="H128" s="20"/>
      <c r="I128" s="20"/>
      <c r="J128" s="39"/>
      <c r="K128" s="20">
        <v>1</v>
      </c>
      <c r="L128" s="40" t="s">
        <v>4</v>
      </c>
      <c r="M128" s="45"/>
      <c r="N128" s="46">
        <f>K128*M128</f>
        <v>0</v>
      </c>
      <c r="O128" s="41"/>
      <c r="P128" s="107"/>
      <c r="Q128" s="40"/>
      <c r="R128" s="70"/>
    </row>
    <row r="129" spans="2:18" ht="15" customHeight="1" thickBot="1" x14ac:dyDescent="0.3">
      <c r="B129" s="108"/>
      <c r="C129" s="109"/>
      <c r="D129" s="110"/>
      <c r="E129" s="111"/>
      <c r="F129" s="33"/>
      <c r="G129" s="33"/>
      <c r="H129" s="33"/>
      <c r="I129" s="33"/>
      <c r="J129" s="33"/>
      <c r="K129" s="112">
        <f>SUM(K128:K128)</f>
        <v>1</v>
      </c>
      <c r="L129" s="110"/>
      <c r="M129" s="112" t="s">
        <v>40</v>
      </c>
      <c r="N129" s="113">
        <f>SUM(N128:N128)</f>
        <v>0</v>
      </c>
      <c r="O129" s="114"/>
      <c r="P129" s="101"/>
      <c r="Q129" s="25" t="s">
        <v>40</v>
      </c>
      <c r="R129" s="78">
        <f>SUM(R128:R128)</f>
        <v>0</v>
      </c>
    </row>
    <row r="130" spans="2:18" ht="30" customHeight="1" thickBot="1" x14ac:dyDescent="0.3">
      <c r="B130" s="26" t="s">
        <v>154</v>
      </c>
      <c r="C130" s="80"/>
      <c r="D130" s="80"/>
      <c r="E130" s="80"/>
      <c r="F130" s="81"/>
      <c r="G130" s="81"/>
      <c r="H130" s="81"/>
      <c r="I130" s="81"/>
      <c r="J130" s="81"/>
      <c r="K130" s="82"/>
      <c r="L130" s="82"/>
      <c r="M130" s="83"/>
      <c r="N130" s="121">
        <f>N8+N12+N27+N30+N113+N126+N129</f>
        <v>0</v>
      </c>
      <c r="O130" s="120"/>
      <c r="P130" s="118" t="s">
        <v>155</v>
      </c>
      <c r="Q130" s="119"/>
      <c r="R130" s="137">
        <f>R8+R12+R27+R30+R113+R126+R129</f>
        <v>120.9</v>
      </c>
    </row>
    <row r="131" spans="2:18" x14ac:dyDescent="0.25">
      <c r="B131" s="84"/>
      <c r="C131" s="85"/>
      <c r="D131" s="85"/>
      <c r="E131" s="86"/>
      <c r="F131" s="86"/>
      <c r="G131" s="86"/>
      <c r="H131" s="86"/>
      <c r="I131" s="87"/>
      <c r="J131" s="87"/>
      <c r="K131" s="86"/>
      <c r="L131" s="86"/>
      <c r="M131" s="87"/>
      <c r="N131" s="87"/>
      <c r="O131" s="87"/>
      <c r="P131" s="27"/>
      <c r="Q131" s="28"/>
      <c r="R131" s="29"/>
    </row>
    <row r="132" spans="2:18" x14ac:dyDescent="0.25">
      <c r="B132" s="88"/>
      <c r="C132" s="89"/>
      <c r="D132" s="89"/>
      <c r="E132" s="90"/>
      <c r="F132" s="90"/>
      <c r="G132" s="90"/>
      <c r="H132" s="90"/>
      <c r="I132" s="91"/>
      <c r="J132" s="91"/>
      <c r="K132" s="90"/>
      <c r="L132" s="90"/>
      <c r="M132" s="91"/>
      <c r="N132" s="91"/>
      <c r="O132" s="91"/>
      <c r="P132" s="27"/>
      <c r="Q132" s="28"/>
      <c r="R132" s="29"/>
    </row>
    <row r="133" spans="2:18" x14ac:dyDescent="0.25">
      <c r="B133" s="88"/>
      <c r="C133" s="89"/>
      <c r="D133" s="190"/>
      <c r="E133" s="190"/>
      <c r="F133" s="190"/>
      <c r="G133" s="90"/>
      <c r="H133" s="90"/>
      <c r="I133" s="91"/>
      <c r="J133" s="91"/>
      <c r="K133" s="90"/>
      <c r="L133" s="90"/>
      <c r="M133" s="91"/>
      <c r="N133" s="91"/>
      <c r="O133" s="91"/>
      <c r="P133" s="27"/>
      <c r="Q133" s="28"/>
      <c r="R133" s="29"/>
    </row>
    <row r="134" spans="2:18" x14ac:dyDescent="0.25">
      <c r="B134" s="88"/>
      <c r="C134" s="92" t="s">
        <v>156</v>
      </c>
      <c r="D134" s="191"/>
      <c r="E134" s="191"/>
      <c r="F134" s="191"/>
      <c r="G134" s="90"/>
      <c r="H134" s="90"/>
      <c r="I134" s="91"/>
      <c r="J134" s="91"/>
      <c r="K134" s="90"/>
      <c r="L134" s="90"/>
      <c r="M134" s="91"/>
      <c r="N134" s="91"/>
      <c r="O134" s="91"/>
      <c r="P134" s="27"/>
      <c r="Q134" s="28"/>
      <c r="R134" s="29"/>
    </row>
    <row r="135" spans="2:18" x14ac:dyDescent="0.25">
      <c r="B135" s="88"/>
      <c r="C135" s="89"/>
      <c r="D135" s="89"/>
      <c r="E135" s="90"/>
      <c r="F135" s="90"/>
      <c r="G135" s="90"/>
      <c r="H135" s="90"/>
      <c r="I135" s="91"/>
      <c r="J135" s="91"/>
      <c r="K135" s="90"/>
      <c r="L135" s="90"/>
      <c r="M135" s="91"/>
      <c r="N135" s="91"/>
      <c r="O135" s="91"/>
      <c r="P135" s="27"/>
      <c r="Q135" s="28"/>
      <c r="R135" s="29"/>
    </row>
    <row r="136" spans="2:18" x14ac:dyDescent="0.25">
      <c r="B136" s="88"/>
      <c r="C136" s="89"/>
      <c r="D136" s="192"/>
      <c r="E136" s="192"/>
      <c r="F136" s="192"/>
      <c r="G136" s="90"/>
      <c r="H136" s="90"/>
      <c r="I136" s="91"/>
      <c r="J136" s="91"/>
      <c r="K136" s="90"/>
      <c r="L136" s="90"/>
      <c r="M136" s="91"/>
      <c r="N136" s="91"/>
      <c r="O136" s="91"/>
      <c r="P136" s="27"/>
      <c r="Q136" s="28"/>
      <c r="R136" s="29"/>
    </row>
    <row r="137" spans="2:18" x14ac:dyDescent="0.25">
      <c r="B137" s="88"/>
      <c r="C137" s="92" t="s">
        <v>157</v>
      </c>
      <c r="D137" s="193"/>
      <c r="E137" s="193"/>
      <c r="F137" s="193"/>
      <c r="G137" s="90"/>
      <c r="H137" s="90"/>
      <c r="I137" s="91"/>
      <c r="J137" s="91"/>
      <c r="K137" s="90"/>
      <c r="L137" s="90"/>
      <c r="M137" s="91"/>
      <c r="N137" s="91"/>
      <c r="O137" s="91"/>
      <c r="P137" s="27"/>
      <c r="Q137" s="28"/>
      <c r="R137" s="29"/>
    </row>
    <row r="138" spans="2:18" x14ac:dyDescent="0.25">
      <c r="B138" s="88"/>
      <c r="C138" s="89"/>
      <c r="D138" s="89"/>
      <c r="E138" s="90"/>
      <c r="F138" s="90"/>
      <c r="G138" s="90"/>
      <c r="H138" s="90"/>
      <c r="I138" s="91"/>
      <c r="J138" s="91"/>
      <c r="K138" s="90"/>
      <c r="L138" s="90"/>
      <c r="M138" s="91"/>
      <c r="N138" s="91"/>
      <c r="O138" s="91"/>
      <c r="P138" s="27"/>
      <c r="Q138" s="28"/>
      <c r="R138" s="29"/>
    </row>
    <row r="139" spans="2:18" x14ac:dyDescent="0.25">
      <c r="B139" s="88"/>
      <c r="C139" s="89"/>
      <c r="D139" s="190"/>
      <c r="E139" s="190"/>
      <c r="F139" s="190"/>
      <c r="G139" s="90"/>
      <c r="H139" s="90"/>
      <c r="I139" s="91"/>
      <c r="J139" s="91"/>
      <c r="K139" s="90"/>
      <c r="L139" s="90"/>
      <c r="M139" s="91"/>
      <c r="N139" s="91"/>
      <c r="O139" s="91"/>
      <c r="P139" s="27"/>
      <c r="Q139" s="28"/>
      <c r="R139" s="29"/>
    </row>
    <row r="140" spans="2:18" x14ac:dyDescent="0.25">
      <c r="B140" s="88"/>
      <c r="C140" s="92" t="s">
        <v>158</v>
      </c>
      <c r="D140" s="191"/>
      <c r="E140" s="191"/>
      <c r="F140" s="191"/>
      <c r="G140" s="90"/>
      <c r="H140" s="90"/>
      <c r="I140" s="91"/>
      <c r="J140" s="91"/>
      <c r="K140" s="90"/>
      <c r="L140" s="90"/>
      <c r="M140" s="91"/>
      <c r="N140" s="91"/>
      <c r="O140" s="91"/>
      <c r="P140" s="27"/>
      <c r="Q140" s="28"/>
      <c r="R140" s="29"/>
    </row>
    <row r="141" spans="2:18" x14ac:dyDescent="0.25">
      <c r="B141" s="88"/>
      <c r="C141" s="89"/>
      <c r="D141" s="89"/>
      <c r="E141" s="90"/>
      <c r="F141" s="90"/>
      <c r="G141" s="90"/>
      <c r="H141" s="90"/>
      <c r="I141" s="91"/>
      <c r="J141" s="91"/>
      <c r="K141" s="90"/>
      <c r="L141" s="90"/>
      <c r="M141" s="91"/>
      <c r="N141" s="91"/>
      <c r="O141" s="91"/>
      <c r="P141" s="27"/>
      <c r="Q141" s="28"/>
      <c r="R141" s="29"/>
    </row>
    <row r="142" spans="2:18" x14ac:dyDescent="0.25">
      <c r="B142" s="88"/>
      <c r="C142" s="89"/>
      <c r="D142" s="190"/>
      <c r="E142" s="190"/>
      <c r="F142" s="190"/>
      <c r="G142" s="90"/>
      <c r="H142" s="90"/>
      <c r="I142" s="91"/>
      <c r="J142" s="91"/>
      <c r="K142" s="90"/>
      <c r="L142" s="90"/>
      <c r="M142" s="91"/>
      <c r="N142" s="91"/>
      <c r="O142" s="91"/>
      <c r="P142" s="27"/>
      <c r="Q142" s="28"/>
      <c r="R142" s="29"/>
    </row>
    <row r="143" spans="2:18" x14ac:dyDescent="0.25">
      <c r="B143" s="88"/>
      <c r="C143" s="92" t="s">
        <v>159</v>
      </c>
      <c r="D143" s="191"/>
      <c r="E143" s="191"/>
      <c r="F143" s="191"/>
      <c r="G143" s="90"/>
      <c r="H143" s="90"/>
      <c r="I143" s="91"/>
      <c r="J143" s="91"/>
      <c r="K143" s="90"/>
      <c r="L143" s="90"/>
      <c r="M143" s="91"/>
      <c r="N143" s="91"/>
      <c r="O143" s="91"/>
      <c r="P143" s="27"/>
      <c r="Q143" s="28"/>
      <c r="R143" s="29"/>
    </row>
    <row r="144" spans="2:18" ht="15.75" thickBot="1" x14ac:dyDescent="0.3">
      <c r="B144" s="93"/>
      <c r="C144" s="94"/>
      <c r="D144" s="94"/>
      <c r="E144" s="95"/>
      <c r="F144" s="95"/>
      <c r="G144" s="95"/>
      <c r="H144" s="95"/>
      <c r="I144" s="96"/>
      <c r="J144" s="96"/>
      <c r="K144" s="95"/>
      <c r="L144" s="95"/>
      <c r="M144" s="96"/>
      <c r="N144" s="96"/>
      <c r="O144" s="96"/>
      <c r="P144" s="30"/>
      <c r="Q144" s="31"/>
      <c r="R144" s="32"/>
    </row>
  </sheetData>
  <sheetProtection algorithmName="SHA-512" hashValue="IV8NDq/Q3Yovjs0/YX6PgfhXupLHLQJI2yY/MNJqFJxOTfLF/K3fTlOfTSYhdH3rVa5u/Z1SbX0YpP1kAeOtzg==" saltValue="QE9LY0e86+cz40V5HfC16w==" spinCount="100000" sheet="1" objects="1" scenarios="1" autoFilter="0"/>
  <autoFilter ref="B5:R5" xr:uid="{DAC130AA-03F8-45CB-A8A2-E5FA026791BB}"/>
  <mergeCells count="14">
    <mergeCell ref="D133:F134"/>
    <mergeCell ref="D136:F137"/>
    <mergeCell ref="D139:F140"/>
    <mergeCell ref="D142:F143"/>
    <mergeCell ref="B2:R2"/>
    <mergeCell ref="B3:R3"/>
    <mergeCell ref="B4:B5"/>
    <mergeCell ref="C4:C5"/>
    <mergeCell ref="D4:D5"/>
    <mergeCell ref="E4:E5"/>
    <mergeCell ref="F4:G4"/>
    <mergeCell ref="H4:J4"/>
    <mergeCell ref="K4:N4"/>
    <mergeCell ref="P4:R4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E7A5D-DADA-486C-8944-11257ACF54D0}">
  <sheetPr>
    <tabColor rgb="FF1A428A"/>
  </sheetPr>
  <dimension ref="B1:AR115"/>
  <sheetViews>
    <sheetView zoomScale="80" zoomScaleNormal="80" workbookViewId="0"/>
  </sheetViews>
  <sheetFormatPr defaultRowHeight="15" x14ac:dyDescent="0.25"/>
  <cols>
    <col min="1" max="1" width="3.140625" style="12" customWidth="1"/>
    <col min="2" max="2" width="9.140625" style="35"/>
    <col min="3" max="3" width="27.140625" style="12" customWidth="1"/>
    <col min="4" max="4" width="12.7109375" style="12" customWidth="1"/>
    <col min="5" max="5" width="82.42578125" style="12" customWidth="1"/>
    <col min="6" max="6" width="12.28515625" style="35" customWidth="1"/>
    <col min="7" max="10" width="9.140625" style="35"/>
    <col min="11" max="12" width="12.7109375" style="35" customWidth="1"/>
    <col min="13" max="14" width="9.140625" style="12"/>
    <col min="15" max="15" width="13.5703125" style="35" hidden="1" customWidth="1"/>
    <col min="16" max="16" width="9.140625" style="35" hidden="1" customWidth="1"/>
    <col min="17" max="33" width="9.140625" style="12" hidden="1" customWidth="1"/>
    <col min="34" max="44" width="0" style="12" hidden="1" customWidth="1"/>
    <col min="45" max="16384" width="9.140625" style="12"/>
  </cols>
  <sheetData>
    <row r="1" spans="2:44" ht="15.75" thickBot="1" x14ac:dyDescent="0.3"/>
    <row r="2" spans="2:44" ht="39.950000000000003" customHeight="1" x14ac:dyDescent="0.45">
      <c r="B2" s="194" t="s">
        <v>0</v>
      </c>
      <c r="C2" s="195"/>
      <c r="D2" s="195"/>
      <c r="E2" s="195"/>
      <c r="F2" s="195"/>
      <c r="G2" s="195"/>
      <c r="H2" s="195"/>
      <c r="I2" s="195"/>
      <c r="J2" s="195"/>
      <c r="K2" s="195"/>
      <c r="L2" s="196"/>
    </row>
    <row r="3" spans="2:44" ht="90" customHeight="1" thickBot="1" x14ac:dyDescent="0.3">
      <c r="B3" s="197" t="s">
        <v>329</v>
      </c>
      <c r="C3" s="198"/>
      <c r="D3" s="198"/>
      <c r="E3" s="198"/>
      <c r="F3" s="198"/>
      <c r="G3" s="198"/>
      <c r="H3" s="198"/>
      <c r="I3" s="198"/>
      <c r="J3" s="198"/>
      <c r="K3" s="198"/>
      <c r="L3" s="200"/>
    </row>
    <row r="4" spans="2:44" ht="16.5" customHeight="1" x14ac:dyDescent="0.25">
      <c r="B4" s="201" t="s">
        <v>9</v>
      </c>
      <c r="C4" s="203" t="s">
        <v>10</v>
      </c>
      <c r="D4" s="205" t="s">
        <v>11</v>
      </c>
      <c r="E4" s="207" t="s">
        <v>12</v>
      </c>
      <c r="F4" s="209" t="s">
        <v>13</v>
      </c>
      <c r="G4" s="210"/>
      <c r="H4" s="216" t="s">
        <v>14</v>
      </c>
      <c r="I4" s="219"/>
      <c r="J4" s="219"/>
      <c r="K4" s="219"/>
      <c r="L4" s="220"/>
    </row>
    <row r="5" spans="2:44" ht="33" customHeight="1" thickBot="1" x14ac:dyDescent="0.3">
      <c r="B5" s="202"/>
      <c r="C5" s="204"/>
      <c r="D5" s="206"/>
      <c r="E5" s="208"/>
      <c r="F5" s="4" t="s">
        <v>17</v>
      </c>
      <c r="G5" s="5" t="s">
        <v>18</v>
      </c>
      <c r="H5" s="5" t="s">
        <v>19</v>
      </c>
      <c r="I5" s="5" t="s">
        <v>20</v>
      </c>
      <c r="J5" s="7" t="s">
        <v>21</v>
      </c>
      <c r="K5" s="3" t="s">
        <v>22</v>
      </c>
      <c r="L5" s="129" t="s">
        <v>23</v>
      </c>
      <c r="O5" s="1" t="s">
        <v>27</v>
      </c>
      <c r="P5" s="1" t="s">
        <v>28</v>
      </c>
      <c r="AD5" s="12" t="s">
        <v>29</v>
      </c>
      <c r="AP5" s="1" t="s">
        <v>30</v>
      </c>
      <c r="AQ5" s="12" t="s">
        <v>31</v>
      </c>
    </row>
    <row r="6" spans="2:44" x14ac:dyDescent="0.25">
      <c r="B6" s="37" t="s">
        <v>235</v>
      </c>
      <c r="C6" s="38" t="s">
        <v>217</v>
      </c>
      <c r="D6" s="19" t="s">
        <v>35</v>
      </c>
      <c r="E6" s="127" t="s">
        <v>171</v>
      </c>
      <c r="F6" s="37">
        <v>2975</v>
      </c>
      <c r="G6" s="20">
        <v>5500</v>
      </c>
      <c r="H6" s="20">
        <v>2525</v>
      </c>
      <c r="I6" s="20"/>
      <c r="J6" s="20"/>
      <c r="K6" s="123">
        <v>2525</v>
      </c>
      <c r="L6" s="130" t="s">
        <v>1</v>
      </c>
      <c r="O6" s="35">
        <f>G6-F6</f>
        <v>2525</v>
      </c>
      <c r="P6" s="35" t="str">
        <f>IF(O6=H6,"YES","NO")</f>
        <v>YES</v>
      </c>
      <c r="R6" s="12" t="s">
        <v>32</v>
      </c>
      <c r="Z6" s="12" t="e">
        <f>_xlfn.XLOOKUP(E6,$AD$62:$AD$79,$AG$62:$AG$79)</f>
        <v>#N/A</v>
      </c>
      <c r="AB6" s="12" t="e">
        <f>_xlfn.XLOOKUP(E6,$AQ$6:$AQ$114,$AP$6:$AP$114)</f>
        <v>#N/A</v>
      </c>
      <c r="AP6" s="12" t="s">
        <v>33</v>
      </c>
      <c r="AQ6" s="12" t="s">
        <v>34</v>
      </c>
      <c r="AR6" s="12" t="str">
        <f t="shared" ref="AR6:AR37" si="0">_xlfn.CONCAT(D6," | ",E6," | ","Start Ch ",F6," | ","Length ",H6)</f>
        <v>HFG | Heavy formation grading | Start Ch 2975 | Length 2525</v>
      </c>
    </row>
    <row r="7" spans="2:44" x14ac:dyDescent="0.25">
      <c r="B7" s="37" t="s">
        <v>236</v>
      </c>
      <c r="C7" s="43" t="s">
        <v>217</v>
      </c>
      <c r="D7" s="20" t="s">
        <v>35</v>
      </c>
      <c r="E7" s="44" t="s">
        <v>171</v>
      </c>
      <c r="F7" s="37">
        <v>5500</v>
      </c>
      <c r="G7" s="20">
        <v>7465</v>
      </c>
      <c r="H7" s="20">
        <v>1965</v>
      </c>
      <c r="I7" s="20"/>
      <c r="J7" s="20"/>
      <c r="K7" s="123">
        <v>1965</v>
      </c>
      <c r="L7" s="130" t="s">
        <v>1</v>
      </c>
      <c r="O7" s="35">
        <f>G7-F7</f>
        <v>1965</v>
      </c>
      <c r="P7" s="35" t="str">
        <f>IF(O7=H7,"YES","NO")</f>
        <v>YES</v>
      </c>
      <c r="R7" s="12" t="s">
        <v>32</v>
      </c>
      <c r="Z7" s="12" t="e">
        <f>_xlfn.XLOOKUP(E7,$AD$62:$AD$79,$AG$62:$AG$79)</f>
        <v>#N/A</v>
      </c>
      <c r="AB7" s="12" t="e">
        <f>_xlfn.XLOOKUP(E7,$AQ$6:$AQ$114,$AP$6:$AP$114)</f>
        <v>#N/A</v>
      </c>
      <c r="AP7" s="12" t="s">
        <v>35</v>
      </c>
      <c r="AQ7" s="12" t="s">
        <v>36</v>
      </c>
      <c r="AR7" s="12" t="str">
        <f t="shared" si="0"/>
        <v>HFG | Heavy formation grading | Start Ch 5500 | Length 1965</v>
      </c>
    </row>
    <row r="8" spans="2:44" x14ac:dyDescent="0.25">
      <c r="B8" s="37" t="s">
        <v>237</v>
      </c>
      <c r="C8" s="43" t="s">
        <v>217</v>
      </c>
      <c r="D8" s="20" t="s">
        <v>35</v>
      </c>
      <c r="E8" s="44" t="s">
        <v>171</v>
      </c>
      <c r="F8" s="37">
        <v>7465</v>
      </c>
      <c r="G8" s="20">
        <v>8000</v>
      </c>
      <c r="H8" s="20">
        <v>535</v>
      </c>
      <c r="I8" s="20"/>
      <c r="J8" s="20"/>
      <c r="K8" s="123">
        <v>535</v>
      </c>
      <c r="L8" s="130" t="s">
        <v>1</v>
      </c>
      <c r="O8" s="35">
        <f>G8-F8</f>
        <v>535</v>
      </c>
      <c r="P8" s="35" t="str">
        <f>IF(O8=H8,"YES","NO")</f>
        <v>YES</v>
      </c>
      <c r="R8" s="12" t="s">
        <v>36</v>
      </c>
      <c r="Z8" s="12" t="e">
        <f>_xlfn.XLOOKUP(E8,$AD$62:$AD$79,$AG$62:$AG$79)</f>
        <v>#N/A</v>
      </c>
      <c r="AB8" s="12" t="e">
        <f>_xlfn.XLOOKUP(E8,$AQ$6:$AQ$114,$AP$6:$AP$114)</f>
        <v>#N/A</v>
      </c>
      <c r="AP8" s="12" t="s">
        <v>37</v>
      </c>
      <c r="AQ8" s="12" t="s">
        <v>32</v>
      </c>
      <c r="AR8" s="12" t="str">
        <f t="shared" si="0"/>
        <v>HFG | Heavy formation grading | Start Ch 7465 | Length 535</v>
      </c>
    </row>
    <row r="9" spans="2:44" x14ac:dyDescent="0.25">
      <c r="B9" s="37" t="s">
        <v>238</v>
      </c>
      <c r="C9" s="43" t="s">
        <v>217</v>
      </c>
      <c r="D9" s="20" t="s">
        <v>35</v>
      </c>
      <c r="E9" s="128" t="s">
        <v>171</v>
      </c>
      <c r="F9" s="37">
        <v>8000</v>
      </c>
      <c r="G9" s="20">
        <v>9740</v>
      </c>
      <c r="H9" s="20">
        <v>1740</v>
      </c>
      <c r="I9" s="20"/>
      <c r="J9" s="20"/>
      <c r="K9" s="123">
        <v>1740</v>
      </c>
      <c r="L9" s="130" t="s">
        <v>1</v>
      </c>
      <c r="O9" s="35">
        <f>G9-F9</f>
        <v>1740</v>
      </c>
      <c r="P9" s="35" t="str">
        <f>IF(O9=H9,"YES","NO")</f>
        <v>YES</v>
      </c>
      <c r="R9" s="12" t="s">
        <v>38</v>
      </c>
      <c r="Z9" s="12" t="e">
        <f>_xlfn.XLOOKUP(E9,$AD$62:$AD$79,$AG$62:$AG$79)</f>
        <v>#N/A</v>
      </c>
      <c r="AB9" s="12" t="e">
        <f>_xlfn.XLOOKUP(E9,$AQ$6:$AQ$114,$AP$6:$AP$114)</f>
        <v>#N/A</v>
      </c>
      <c r="AP9" s="12" t="s">
        <v>39</v>
      </c>
      <c r="AQ9" s="12" t="s">
        <v>38</v>
      </c>
      <c r="AR9" s="12" t="str">
        <f t="shared" si="0"/>
        <v>HFG | Heavy formation grading | Start Ch 8000 | Length 1740</v>
      </c>
    </row>
    <row r="10" spans="2:44" x14ac:dyDescent="0.25">
      <c r="B10" s="37" t="s">
        <v>239</v>
      </c>
      <c r="C10" s="43" t="s">
        <v>217</v>
      </c>
      <c r="D10" s="20" t="s">
        <v>35</v>
      </c>
      <c r="E10" s="44" t="s">
        <v>171</v>
      </c>
      <c r="F10" s="37">
        <v>9740</v>
      </c>
      <c r="G10" s="20">
        <v>10285</v>
      </c>
      <c r="H10" s="20">
        <v>545</v>
      </c>
      <c r="I10" s="20"/>
      <c r="J10" s="20"/>
      <c r="K10" s="124">
        <v>545</v>
      </c>
      <c r="L10" s="130" t="s">
        <v>1</v>
      </c>
      <c r="AR10" s="12" t="str">
        <f t="shared" si="0"/>
        <v>HFG | Heavy formation grading | Start Ch 9740 | Length 545</v>
      </c>
    </row>
    <row r="11" spans="2:44" x14ac:dyDescent="0.25">
      <c r="B11" s="37" t="s">
        <v>240</v>
      </c>
      <c r="C11" s="43" t="s">
        <v>217</v>
      </c>
      <c r="D11" s="20" t="s">
        <v>35</v>
      </c>
      <c r="E11" s="44" t="s">
        <v>171</v>
      </c>
      <c r="F11" s="37">
        <v>10285</v>
      </c>
      <c r="G11" s="20">
        <v>10965</v>
      </c>
      <c r="H11" s="20">
        <v>680</v>
      </c>
      <c r="I11" s="20"/>
      <c r="J11" s="20"/>
      <c r="K11" s="124">
        <v>680</v>
      </c>
      <c r="L11" s="130" t="s">
        <v>1</v>
      </c>
      <c r="AR11" s="12" t="str">
        <f t="shared" si="0"/>
        <v>HFG | Heavy formation grading | Start Ch 10285 | Length 680</v>
      </c>
    </row>
    <row r="12" spans="2:44" x14ac:dyDescent="0.25">
      <c r="B12" s="37" t="s">
        <v>241</v>
      </c>
      <c r="C12" s="43" t="s">
        <v>217</v>
      </c>
      <c r="D12" s="20" t="s">
        <v>35</v>
      </c>
      <c r="E12" s="44" t="s">
        <v>171</v>
      </c>
      <c r="F12" s="37">
        <v>10990</v>
      </c>
      <c r="G12" s="20">
        <v>12990</v>
      </c>
      <c r="H12" s="20">
        <v>2000</v>
      </c>
      <c r="I12" s="20"/>
      <c r="J12" s="20"/>
      <c r="K12" s="123">
        <v>2000</v>
      </c>
      <c r="L12" s="130" t="s">
        <v>1</v>
      </c>
      <c r="AR12" s="12" t="str">
        <f t="shared" si="0"/>
        <v>HFG | Heavy formation grading | Start Ch 10990 | Length 2000</v>
      </c>
    </row>
    <row r="13" spans="2:44" x14ac:dyDescent="0.25">
      <c r="B13" s="37" t="s">
        <v>242</v>
      </c>
      <c r="C13" s="43" t="s">
        <v>217</v>
      </c>
      <c r="D13" s="20" t="s">
        <v>35</v>
      </c>
      <c r="E13" s="128" t="s">
        <v>171</v>
      </c>
      <c r="F13" s="37">
        <v>12990</v>
      </c>
      <c r="G13" s="20">
        <v>14570</v>
      </c>
      <c r="H13" s="20">
        <v>1580</v>
      </c>
      <c r="I13" s="20"/>
      <c r="J13" s="20"/>
      <c r="K13" s="123">
        <v>1580</v>
      </c>
      <c r="L13" s="130" t="s">
        <v>1</v>
      </c>
      <c r="AR13" s="12" t="str">
        <f t="shared" si="0"/>
        <v>HFG | Heavy formation grading | Start Ch 12990 | Length 1580</v>
      </c>
    </row>
    <row r="14" spans="2:44" x14ac:dyDescent="0.25">
      <c r="B14" s="37" t="s">
        <v>243</v>
      </c>
      <c r="C14" s="43" t="s">
        <v>217</v>
      </c>
      <c r="D14" s="20" t="s">
        <v>35</v>
      </c>
      <c r="E14" s="44" t="s">
        <v>171</v>
      </c>
      <c r="F14" s="37">
        <v>14650</v>
      </c>
      <c r="G14" s="20">
        <v>15350</v>
      </c>
      <c r="H14" s="20">
        <v>700</v>
      </c>
      <c r="I14" s="20"/>
      <c r="J14" s="20"/>
      <c r="K14" s="123">
        <v>700</v>
      </c>
      <c r="L14" s="130" t="s">
        <v>1</v>
      </c>
      <c r="AR14" s="12" t="str">
        <f t="shared" si="0"/>
        <v>HFG | Heavy formation grading | Start Ch 14650 | Length 700</v>
      </c>
    </row>
    <row r="15" spans="2:44" x14ac:dyDescent="0.25">
      <c r="B15" s="37" t="s">
        <v>244</v>
      </c>
      <c r="C15" s="43" t="s">
        <v>217</v>
      </c>
      <c r="D15" s="20" t="s">
        <v>35</v>
      </c>
      <c r="E15" s="128" t="s">
        <v>171</v>
      </c>
      <c r="F15" s="37">
        <v>15400</v>
      </c>
      <c r="G15" s="20">
        <v>16850</v>
      </c>
      <c r="H15" s="20">
        <v>1450</v>
      </c>
      <c r="I15" s="20"/>
      <c r="J15" s="20"/>
      <c r="K15" s="123">
        <v>1450</v>
      </c>
      <c r="L15" s="130" t="s">
        <v>1</v>
      </c>
      <c r="AR15" s="12" t="str">
        <f t="shared" si="0"/>
        <v>HFG | Heavy formation grading | Start Ch 15400 | Length 1450</v>
      </c>
    </row>
    <row r="16" spans="2:44" x14ac:dyDescent="0.25">
      <c r="B16" s="37" t="s">
        <v>245</v>
      </c>
      <c r="C16" s="43" t="s">
        <v>217</v>
      </c>
      <c r="D16" s="20" t="s">
        <v>35</v>
      </c>
      <c r="E16" s="44" t="s">
        <v>171</v>
      </c>
      <c r="F16" s="37">
        <v>16850</v>
      </c>
      <c r="G16" s="20">
        <v>18015</v>
      </c>
      <c r="H16" s="20">
        <v>1165</v>
      </c>
      <c r="I16" s="20"/>
      <c r="J16" s="20"/>
      <c r="K16" s="124">
        <v>1165</v>
      </c>
      <c r="L16" s="130" t="s">
        <v>1</v>
      </c>
      <c r="AR16" s="12" t="str">
        <f t="shared" si="0"/>
        <v>HFG | Heavy formation grading | Start Ch 16850 | Length 1165</v>
      </c>
    </row>
    <row r="17" spans="2:44" x14ac:dyDescent="0.25">
      <c r="B17" s="37" t="s">
        <v>246</v>
      </c>
      <c r="C17" s="43" t="s">
        <v>217</v>
      </c>
      <c r="D17" s="20" t="s">
        <v>35</v>
      </c>
      <c r="E17" s="128" t="s">
        <v>171</v>
      </c>
      <c r="F17" s="37">
        <v>18015</v>
      </c>
      <c r="G17" s="20">
        <v>19605</v>
      </c>
      <c r="H17" s="20">
        <v>1590</v>
      </c>
      <c r="I17" s="20"/>
      <c r="J17" s="20"/>
      <c r="K17" s="123">
        <v>1590</v>
      </c>
      <c r="L17" s="130" t="s">
        <v>1</v>
      </c>
      <c r="AR17" s="12" t="str">
        <f t="shared" si="0"/>
        <v>HFG | Heavy formation grading | Start Ch 18015 | Length 1590</v>
      </c>
    </row>
    <row r="18" spans="2:44" x14ac:dyDescent="0.25">
      <c r="B18" s="37" t="s">
        <v>247</v>
      </c>
      <c r="C18" s="43" t="s">
        <v>217</v>
      </c>
      <c r="D18" s="20" t="s">
        <v>35</v>
      </c>
      <c r="E18" s="44" t="s">
        <v>171</v>
      </c>
      <c r="F18" s="37">
        <v>19640</v>
      </c>
      <c r="G18" s="20">
        <v>19740</v>
      </c>
      <c r="H18" s="20">
        <v>100</v>
      </c>
      <c r="I18" s="20"/>
      <c r="J18" s="20"/>
      <c r="K18" s="123">
        <v>100</v>
      </c>
      <c r="L18" s="130" t="s">
        <v>1</v>
      </c>
      <c r="AR18" s="12" t="str">
        <f t="shared" si="0"/>
        <v>HFG | Heavy formation grading | Start Ch 19640 | Length 100</v>
      </c>
    </row>
    <row r="19" spans="2:44" x14ac:dyDescent="0.25">
      <c r="B19" s="37" t="s">
        <v>248</v>
      </c>
      <c r="C19" s="43" t="s">
        <v>217</v>
      </c>
      <c r="D19" s="20" t="s">
        <v>35</v>
      </c>
      <c r="E19" s="44" t="s">
        <v>171</v>
      </c>
      <c r="F19" s="37">
        <v>19770</v>
      </c>
      <c r="G19" s="20">
        <v>21320</v>
      </c>
      <c r="H19" s="20">
        <v>1550</v>
      </c>
      <c r="I19" s="20"/>
      <c r="J19" s="20"/>
      <c r="K19" s="124">
        <v>1550</v>
      </c>
      <c r="L19" s="130" t="s">
        <v>1</v>
      </c>
      <c r="AR19" s="12" t="str">
        <f t="shared" si="0"/>
        <v>HFG | Heavy formation grading | Start Ch 19770 | Length 1550</v>
      </c>
    </row>
    <row r="20" spans="2:44" x14ac:dyDescent="0.25">
      <c r="B20" s="37" t="s">
        <v>249</v>
      </c>
      <c r="C20" s="43" t="s">
        <v>217</v>
      </c>
      <c r="D20" s="20" t="s">
        <v>35</v>
      </c>
      <c r="E20" s="44" t="s">
        <v>171</v>
      </c>
      <c r="F20" s="37">
        <v>21385</v>
      </c>
      <c r="G20" s="20">
        <v>21650</v>
      </c>
      <c r="H20" s="20">
        <v>265</v>
      </c>
      <c r="I20" s="20"/>
      <c r="J20" s="20"/>
      <c r="K20" s="124">
        <v>265</v>
      </c>
      <c r="L20" s="130" t="s">
        <v>1</v>
      </c>
      <c r="AR20" s="12" t="str">
        <f t="shared" si="0"/>
        <v>HFG | Heavy formation grading | Start Ch 21385 | Length 265</v>
      </c>
    </row>
    <row r="21" spans="2:44" x14ac:dyDescent="0.25">
      <c r="B21" s="37" t="s">
        <v>250</v>
      </c>
      <c r="C21" s="43" t="s">
        <v>217</v>
      </c>
      <c r="D21" s="20" t="s">
        <v>35</v>
      </c>
      <c r="E21" s="128" t="s">
        <v>171</v>
      </c>
      <c r="F21" s="37">
        <v>21650</v>
      </c>
      <c r="G21" s="20">
        <v>22590</v>
      </c>
      <c r="H21" s="20">
        <v>940</v>
      </c>
      <c r="I21" s="20"/>
      <c r="J21" s="20"/>
      <c r="K21" s="123">
        <v>940</v>
      </c>
      <c r="L21" s="130" t="s">
        <v>1</v>
      </c>
      <c r="AR21" s="12" t="str">
        <f t="shared" si="0"/>
        <v>HFG | Heavy formation grading | Start Ch 21650 | Length 940</v>
      </c>
    </row>
    <row r="22" spans="2:44" x14ac:dyDescent="0.25">
      <c r="B22" s="37" t="s">
        <v>251</v>
      </c>
      <c r="C22" s="43" t="s">
        <v>217</v>
      </c>
      <c r="D22" s="20" t="s">
        <v>35</v>
      </c>
      <c r="E22" s="44" t="s">
        <v>171</v>
      </c>
      <c r="F22" s="37">
        <v>22645</v>
      </c>
      <c r="G22" s="20">
        <v>23510</v>
      </c>
      <c r="H22" s="20">
        <v>865</v>
      </c>
      <c r="I22" s="20"/>
      <c r="J22" s="20"/>
      <c r="K22" s="123">
        <v>865</v>
      </c>
      <c r="L22" s="130" t="s">
        <v>1</v>
      </c>
      <c r="AR22" s="12" t="str">
        <f t="shared" si="0"/>
        <v>HFG | Heavy formation grading | Start Ch 22645 | Length 865</v>
      </c>
    </row>
    <row r="23" spans="2:44" x14ac:dyDescent="0.25">
      <c r="B23" s="37" t="s">
        <v>252</v>
      </c>
      <c r="C23" s="43" t="s">
        <v>217</v>
      </c>
      <c r="D23" s="20" t="s">
        <v>35</v>
      </c>
      <c r="E23" s="44" t="s">
        <v>171</v>
      </c>
      <c r="F23" s="37">
        <v>23510</v>
      </c>
      <c r="G23" s="20">
        <v>26005</v>
      </c>
      <c r="H23" s="20">
        <v>2495</v>
      </c>
      <c r="I23" s="20"/>
      <c r="J23" s="20"/>
      <c r="K23" s="124">
        <v>2495</v>
      </c>
      <c r="L23" s="130" t="s">
        <v>1</v>
      </c>
      <c r="AR23" s="12" t="str">
        <f t="shared" si="0"/>
        <v>HFG | Heavy formation grading | Start Ch 23510 | Length 2495</v>
      </c>
    </row>
    <row r="24" spans="2:44" x14ac:dyDescent="0.25">
      <c r="B24" s="37" t="s">
        <v>253</v>
      </c>
      <c r="C24" s="43" t="s">
        <v>217</v>
      </c>
      <c r="D24" s="20" t="s">
        <v>35</v>
      </c>
      <c r="E24" s="44" t="s">
        <v>171</v>
      </c>
      <c r="F24" s="37">
        <v>26005</v>
      </c>
      <c r="G24" s="20">
        <v>28505</v>
      </c>
      <c r="H24" s="20">
        <v>2500</v>
      </c>
      <c r="I24" s="20"/>
      <c r="J24" s="20"/>
      <c r="K24" s="123">
        <v>2500</v>
      </c>
      <c r="L24" s="130" t="s">
        <v>1</v>
      </c>
      <c r="AR24" s="12" t="str">
        <f t="shared" si="0"/>
        <v>HFG | Heavy formation grading | Start Ch 26005 | Length 2500</v>
      </c>
    </row>
    <row r="25" spans="2:44" x14ac:dyDescent="0.25">
      <c r="B25" s="37" t="s">
        <v>254</v>
      </c>
      <c r="C25" s="43" t="s">
        <v>217</v>
      </c>
      <c r="D25" s="20" t="s">
        <v>35</v>
      </c>
      <c r="E25" s="44" t="s">
        <v>171</v>
      </c>
      <c r="F25" s="37">
        <v>28505</v>
      </c>
      <c r="G25" s="20">
        <v>29995</v>
      </c>
      <c r="H25" s="20">
        <v>1490</v>
      </c>
      <c r="I25" s="20"/>
      <c r="J25" s="20"/>
      <c r="K25" s="123">
        <v>1490</v>
      </c>
      <c r="L25" s="130" t="s">
        <v>1</v>
      </c>
      <c r="AR25" s="12" t="str">
        <f t="shared" si="0"/>
        <v>HFG | Heavy formation grading | Start Ch 28505 | Length 1490</v>
      </c>
    </row>
    <row r="26" spans="2:44" x14ac:dyDescent="0.25">
      <c r="B26" s="37" t="s">
        <v>255</v>
      </c>
      <c r="C26" s="43" t="s">
        <v>217</v>
      </c>
      <c r="D26" s="20" t="s">
        <v>35</v>
      </c>
      <c r="E26" s="44" t="s">
        <v>171</v>
      </c>
      <c r="F26" s="37">
        <v>29995</v>
      </c>
      <c r="G26" s="20">
        <v>30765</v>
      </c>
      <c r="H26" s="20">
        <v>770</v>
      </c>
      <c r="I26" s="20"/>
      <c r="J26" s="20"/>
      <c r="K26" s="123">
        <v>770</v>
      </c>
      <c r="L26" s="130" t="s">
        <v>1</v>
      </c>
      <c r="AR26" s="12" t="str">
        <f t="shared" si="0"/>
        <v>HFG | Heavy formation grading | Start Ch 29995 | Length 770</v>
      </c>
    </row>
    <row r="27" spans="2:44" x14ac:dyDescent="0.25">
      <c r="B27" s="37" t="s">
        <v>256</v>
      </c>
      <c r="C27" s="43" t="s">
        <v>217</v>
      </c>
      <c r="D27" s="20" t="s">
        <v>35</v>
      </c>
      <c r="E27" s="44" t="s">
        <v>171</v>
      </c>
      <c r="F27" s="37">
        <v>30765</v>
      </c>
      <c r="G27" s="20">
        <v>33155</v>
      </c>
      <c r="H27" s="20">
        <v>2390</v>
      </c>
      <c r="I27" s="20"/>
      <c r="J27" s="20"/>
      <c r="K27" s="123">
        <v>2390</v>
      </c>
      <c r="L27" s="130" t="s">
        <v>1</v>
      </c>
      <c r="AR27" s="12" t="str">
        <f t="shared" si="0"/>
        <v>HFG | Heavy formation grading | Start Ch 30765 | Length 2390</v>
      </c>
    </row>
    <row r="28" spans="2:44" x14ac:dyDescent="0.25">
      <c r="B28" s="37" t="s">
        <v>257</v>
      </c>
      <c r="C28" s="43" t="s">
        <v>217</v>
      </c>
      <c r="D28" s="20" t="s">
        <v>35</v>
      </c>
      <c r="E28" s="44" t="s">
        <v>171</v>
      </c>
      <c r="F28" s="37">
        <v>33155</v>
      </c>
      <c r="G28" s="20">
        <v>33385</v>
      </c>
      <c r="H28" s="20">
        <v>230</v>
      </c>
      <c r="I28" s="20"/>
      <c r="J28" s="122"/>
      <c r="K28" s="123">
        <v>230</v>
      </c>
      <c r="L28" s="130" t="s">
        <v>1</v>
      </c>
      <c r="AR28" s="12" t="str">
        <f t="shared" si="0"/>
        <v>HFG | Heavy formation grading | Start Ch 33155 | Length 230</v>
      </c>
    </row>
    <row r="29" spans="2:44" x14ac:dyDescent="0.25">
      <c r="B29" s="37" t="s">
        <v>258</v>
      </c>
      <c r="C29" s="43" t="s">
        <v>217</v>
      </c>
      <c r="D29" s="20" t="s">
        <v>35</v>
      </c>
      <c r="E29" s="128" t="s">
        <v>171</v>
      </c>
      <c r="F29" s="37">
        <v>33385</v>
      </c>
      <c r="G29" s="20">
        <v>35000</v>
      </c>
      <c r="H29" s="20">
        <v>1615</v>
      </c>
      <c r="I29" s="20"/>
      <c r="J29" s="20"/>
      <c r="K29" s="123">
        <v>1615</v>
      </c>
      <c r="L29" s="130" t="s">
        <v>1</v>
      </c>
      <c r="AR29" s="12" t="str">
        <f t="shared" si="0"/>
        <v>HFG | Heavy formation grading | Start Ch 33385 | Length 1615</v>
      </c>
    </row>
    <row r="30" spans="2:44" x14ac:dyDescent="0.25">
      <c r="B30" s="37" t="s">
        <v>259</v>
      </c>
      <c r="C30" s="43" t="s">
        <v>217</v>
      </c>
      <c r="D30" s="20" t="s">
        <v>35</v>
      </c>
      <c r="E30" s="44" t="s">
        <v>171</v>
      </c>
      <c r="F30" s="37">
        <v>35000</v>
      </c>
      <c r="G30" s="20">
        <v>36470</v>
      </c>
      <c r="H30" s="20">
        <v>1470</v>
      </c>
      <c r="I30" s="20"/>
      <c r="J30" s="20"/>
      <c r="K30" s="124">
        <v>1470</v>
      </c>
      <c r="L30" s="130" t="s">
        <v>1</v>
      </c>
      <c r="AR30" s="12" t="str">
        <f t="shared" si="0"/>
        <v>HFG | Heavy formation grading | Start Ch 35000 | Length 1470</v>
      </c>
    </row>
    <row r="31" spans="2:44" x14ac:dyDescent="0.25">
      <c r="B31" s="37" t="s">
        <v>260</v>
      </c>
      <c r="C31" s="43" t="s">
        <v>217</v>
      </c>
      <c r="D31" s="20" t="s">
        <v>35</v>
      </c>
      <c r="E31" s="44" t="s">
        <v>171</v>
      </c>
      <c r="F31" s="37">
        <v>36615</v>
      </c>
      <c r="G31" s="20">
        <v>37255</v>
      </c>
      <c r="H31" s="20">
        <v>640</v>
      </c>
      <c r="I31" s="20"/>
      <c r="J31" s="20"/>
      <c r="K31" s="123">
        <v>640</v>
      </c>
      <c r="L31" s="130" t="s">
        <v>1</v>
      </c>
      <c r="AR31" s="12" t="str">
        <f t="shared" si="0"/>
        <v>HFG | Heavy formation grading | Start Ch 36615 | Length 640</v>
      </c>
    </row>
    <row r="32" spans="2:44" x14ac:dyDescent="0.25">
      <c r="B32" s="37" t="s">
        <v>261</v>
      </c>
      <c r="C32" s="43" t="s">
        <v>217</v>
      </c>
      <c r="D32" s="20" t="s">
        <v>35</v>
      </c>
      <c r="E32" s="44" t="s">
        <v>171</v>
      </c>
      <c r="F32" s="37">
        <v>37330</v>
      </c>
      <c r="G32" s="20">
        <v>38590</v>
      </c>
      <c r="H32" s="20">
        <v>1260</v>
      </c>
      <c r="I32" s="20"/>
      <c r="J32" s="20"/>
      <c r="K32" s="124">
        <v>1260</v>
      </c>
      <c r="L32" s="130" t="s">
        <v>1</v>
      </c>
      <c r="AR32" s="12" t="str">
        <f t="shared" si="0"/>
        <v>HFG | Heavy formation grading | Start Ch 37330 | Length 1260</v>
      </c>
    </row>
    <row r="33" spans="2:44" x14ac:dyDescent="0.25">
      <c r="B33" s="37" t="s">
        <v>262</v>
      </c>
      <c r="C33" s="43" t="s">
        <v>217</v>
      </c>
      <c r="D33" s="20" t="s">
        <v>35</v>
      </c>
      <c r="E33" s="44" t="s">
        <v>171</v>
      </c>
      <c r="F33" s="37">
        <v>39295</v>
      </c>
      <c r="G33" s="20">
        <v>40005</v>
      </c>
      <c r="H33" s="20">
        <v>710</v>
      </c>
      <c r="I33" s="20"/>
      <c r="J33" s="20"/>
      <c r="K33" s="123">
        <v>710</v>
      </c>
      <c r="L33" s="130" t="s">
        <v>1</v>
      </c>
      <c r="AR33" s="12" t="str">
        <f t="shared" si="0"/>
        <v>HFG | Heavy formation grading | Start Ch 39295 | Length 710</v>
      </c>
    </row>
    <row r="34" spans="2:44" x14ac:dyDescent="0.25">
      <c r="B34" s="37" t="s">
        <v>263</v>
      </c>
      <c r="C34" s="43" t="s">
        <v>217</v>
      </c>
      <c r="D34" s="20" t="s">
        <v>35</v>
      </c>
      <c r="E34" s="128" t="s">
        <v>171</v>
      </c>
      <c r="F34" s="37">
        <v>40005</v>
      </c>
      <c r="G34" s="20">
        <v>41425</v>
      </c>
      <c r="H34" s="20">
        <v>1420</v>
      </c>
      <c r="I34" s="20"/>
      <c r="J34" s="20"/>
      <c r="K34" s="123">
        <v>1420</v>
      </c>
      <c r="L34" s="130" t="s">
        <v>1</v>
      </c>
      <c r="AR34" s="12" t="str">
        <f t="shared" si="0"/>
        <v>HFG | Heavy formation grading | Start Ch 40005 | Length 1420</v>
      </c>
    </row>
    <row r="35" spans="2:44" x14ac:dyDescent="0.25">
      <c r="B35" s="37" t="s">
        <v>264</v>
      </c>
      <c r="C35" s="43" t="s">
        <v>217</v>
      </c>
      <c r="D35" s="20" t="s">
        <v>35</v>
      </c>
      <c r="E35" s="44" t="s">
        <v>171</v>
      </c>
      <c r="F35" s="37">
        <v>41700</v>
      </c>
      <c r="G35" s="20">
        <v>42570</v>
      </c>
      <c r="H35" s="20">
        <v>870</v>
      </c>
      <c r="I35" s="20"/>
      <c r="J35" s="20"/>
      <c r="K35" s="123">
        <v>870</v>
      </c>
      <c r="L35" s="130" t="s">
        <v>1</v>
      </c>
      <c r="AR35" s="12" t="str">
        <f t="shared" si="0"/>
        <v>HFG | Heavy formation grading | Start Ch 41700 | Length 870</v>
      </c>
    </row>
    <row r="36" spans="2:44" x14ac:dyDescent="0.25">
      <c r="B36" s="37" t="s">
        <v>265</v>
      </c>
      <c r="C36" s="43" t="s">
        <v>217</v>
      </c>
      <c r="D36" s="20" t="s">
        <v>35</v>
      </c>
      <c r="E36" s="44" t="s">
        <v>171</v>
      </c>
      <c r="F36" s="37">
        <v>42675</v>
      </c>
      <c r="G36" s="20">
        <v>42840</v>
      </c>
      <c r="H36" s="20">
        <v>165</v>
      </c>
      <c r="I36" s="20"/>
      <c r="J36" s="20"/>
      <c r="K36" s="124">
        <v>165</v>
      </c>
      <c r="L36" s="130" t="s">
        <v>1</v>
      </c>
      <c r="AR36" s="12" t="str">
        <f t="shared" si="0"/>
        <v>HFG | Heavy formation grading | Start Ch 42675 | Length 165</v>
      </c>
    </row>
    <row r="37" spans="2:44" x14ac:dyDescent="0.25">
      <c r="B37" s="37" t="s">
        <v>266</v>
      </c>
      <c r="C37" s="43" t="s">
        <v>217</v>
      </c>
      <c r="D37" s="20" t="s">
        <v>35</v>
      </c>
      <c r="E37" s="128" t="s">
        <v>171</v>
      </c>
      <c r="F37" s="37">
        <v>42840</v>
      </c>
      <c r="G37" s="20">
        <v>44360</v>
      </c>
      <c r="H37" s="20">
        <v>1520</v>
      </c>
      <c r="I37" s="20"/>
      <c r="J37" s="20"/>
      <c r="K37" s="123">
        <v>1520</v>
      </c>
      <c r="L37" s="130" t="s">
        <v>1</v>
      </c>
      <c r="AR37" s="12" t="str">
        <f t="shared" si="0"/>
        <v>HFG | Heavy formation grading | Start Ch 42840 | Length 1520</v>
      </c>
    </row>
    <row r="38" spans="2:44" x14ac:dyDescent="0.25">
      <c r="B38" s="37" t="s">
        <v>267</v>
      </c>
      <c r="C38" s="43" t="s">
        <v>217</v>
      </c>
      <c r="D38" s="20" t="s">
        <v>35</v>
      </c>
      <c r="E38" s="128" t="s">
        <v>171</v>
      </c>
      <c r="F38" s="37">
        <v>44510</v>
      </c>
      <c r="G38" s="20">
        <v>45010</v>
      </c>
      <c r="H38" s="20">
        <v>500</v>
      </c>
      <c r="I38" s="20"/>
      <c r="J38" s="20"/>
      <c r="K38" s="123">
        <v>500</v>
      </c>
      <c r="L38" s="130" t="s">
        <v>1</v>
      </c>
      <c r="AR38" s="12" t="str">
        <f t="shared" ref="AR38:AR69" si="1">_xlfn.CONCAT(D38," | ",E38," | ","Start Ch ",F38," | ","Length ",H38)</f>
        <v>HFG | Heavy formation grading | Start Ch 44510 | Length 500</v>
      </c>
    </row>
    <row r="39" spans="2:44" x14ac:dyDescent="0.25">
      <c r="B39" s="37" t="s">
        <v>268</v>
      </c>
      <c r="C39" s="43" t="s">
        <v>217</v>
      </c>
      <c r="D39" s="20" t="s">
        <v>35</v>
      </c>
      <c r="E39" s="44" t="s">
        <v>171</v>
      </c>
      <c r="F39" s="37">
        <v>45010</v>
      </c>
      <c r="G39" s="20">
        <v>45905</v>
      </c>
      <c r="H39" s="20">
        <v>895</v>
      </c>
      <c r="I39" s="20"/>
      <c r="J39" s="20"/>
      <c r="K39" s="123">
        <v>895</v>
      </c>
      <c r="L39" s="130" t="s">
        <v>1</v>
      </c>
      <c r="AR39" s="12" t="str">
        <f t="shared" si="1"/>
        <v>HFG | Heavy formation grading | Start Ch 45010 | Length 895</v>
      </c>
    </row>
    <row r="40" spans="2:44" x14ac:dyDescent="0.25">
      <c r="B40" s="37" t="s">
        <v>269</v>
      </c>
      <c r="C40" s="43" t="s">
        <v>217</v>
      </c>
      <c r="D40" s="20" t="s">
        <v>35</v>
      </c>
      <c r="E40" s="44" t="s">
        <v>171</v>
      </c>
      <c r="F40" s="37">
        <v>45905</v>
      </c>
      <c r="G40" s="20">
        <v>47515</v>
      </c>
      <c r="H40" s="20">
        <v>1610</v>
      </c>
      <c r="I40" s="20"/>
      <c r="J40" s="20"/>
      <c r="K40" s="123">
        <v>1610</v>
      </c>
      <c r="L40" s="130" t="s">
        <v>1</v>
      </c>
      <c r="AR40" s="12" t="str">
        <f t="shared" si="1"/>
        <v>HFG | Heavy formation grading | Start Ch 45905 | Length 1610</v>
      </c>
    </row>
    <row r="41" spans="2:44" x14ac:dyDescent="0.25">
      <c r="B41" s="37" t="s">
        <v>270</v>
      </c>
      <c r="C41" s="43" t="s">
        <v>217</v>
      </c>
      <c r="D41" s="20" t="s">
        <v>35</v>
      </c>
      <c r="E41" s="44" t="s">
        <v>171</v>
      </c>
      <c r="F41" s="37">
        <v>47515</v>
      </c>
      <c r="G41" s="20">
        <v>47665</v>
      </c>
      <c r="H41" s="20">
        <v>150</v>
      </c>
      <c r="I41" s="20"/>
      <c r="J41" s="20"/>
      <c r="K41" s="124">
        <v>150</v>
      </c>
      <c r="L41" s="130" t="s">
        <v>1</v>
      </c>
      <c r="AR41" s="12" t="str">
        <f t="shared" si="1"/>
        <v>HFG | Heavy formation grading | Start Ch 47515 | Length 150</v>
      </c>
    </row>
    <row r="42" spans="2:44" x14ac:dyDescent="0.25">
      <c r="B42" s="37" t="s">
        <v>271</v>
      </c>
      <c r="C42" s="43" t="s">
        <v>217</v>
      </c>
      <c r="D42" s="20" t="s">
        <v>35</v>
      </c>
      <c r="E42" s="44" t="s">
        <v>171</v>
      </c>
      <c r="F42" s="37">
        <v>47665</v>
      </c>
      <c r="G42" s="20">
        <v>48815</v>
      </c>
      <c r="H42" s="20">
        <v>1150</v>
      </c>
      <c r="I42" s="20"/>
      <c r="J42" s="20"/>
      <c r="K42" s="123">
        <v>1150</v>
      </c>
      <c r="L42" s="130" t="s">
        <v>1</v>
      </c>
      <c r="AR42" s="12" t="str">
        <f t="shared" si="1"/>
        <v>HFG | Heavy formation grading | Start Ch 47665 | Length 1150</v>
      </c>
    </row>
    <row r="43" spans="2:44" x14ac:dyDescent="0.25">
      <c r="B43" s="37" t="s">
        <v>272</v>
      </c>
      <c r="C43" s="43" t="s">
        <v>217</v>
      </c>
      <c r="D43" s="20" t="s">
        <v>35</v>
      </c>
      <c r="E43" s="44" t="s">
        <v>171</v>
      </c>
      <c r="F43" s="37">
        <v>48815</v>
      </c>
      <c r="G43" s="20">
        <v>48965</v>
      </c>
      <c r="H43" s="20">
        <v>150</v>
      </c>
      <c r="I43" s="20"/>
      <c r="J43" s="20"/>
      <c r="K43" s="123">
        <v>150</v>
      </c>
      <c r="L43" s="130" t="s">
        <v>1</v>
      </c>
      <c r="AR43" s="12" t="str">
        <f t="shared" si="1"/>
        <v>HFG | Heavy formation grading | Start Ch 48815 | Length 150</v>
      </c>
    </row>
    <row r="44" spans="2:44" x14ac:dyDescent="0.25">
      <c r="B44" s="37" t="s">
        <v>273</v>
      </c>
      <c r="C44" s="43" t="s">
        <v>217</v>
      </c>
      <c r="D44" s="20" t="s">
        <v>35</v>
      </c>
      <c r="E44" s="128" t="s">
        <v>171</v>
      </c>
      <c r="F44" s="37">
        <v>48965</v>
      </c>
      <c r="G44" s="20">
        <v>50165</v>
      </c>
      <c r="H44" s="20">
        <v>1200</v>
      </c>
      <c r="I44" s="20"/>
      <c r="J44" s="20"/>
      <c r="K44" s="123">
        <v>1200</v>
      </c>
      <c r="L44" s="130" t="s">
        <v>1</v>
      </c>
      <c r="AR44" s="12" t="str">
        <f t="shared" si="1"/>
        <v>HFG | Heavy formation grading | Start Ch 48965 | Length 1200</v>
      </c>
    </row>
    <row r="45" spans="2:44" x14ac:dyDescent="0.25">
      <c r="B45" s="37" t="s">
        <v>274</v>
      </c>
      <c r="C45" s="43" t="s">
        <v>217</v>
      </c>
      <c r="D45" s="20" t="s">
        <v>35</v>
      </c>
      <c r="E45" s="44" t="s">
        <v>171</v>
      </c>
      <c r="F45" s="37">
        <v>50165</v>
      </c>
      <c r="G45" s="20">
        <v>51615</v>
      </c>
      <c r="H45" s="20">
        <v>1450</v>
      </c>
      <c r="I45" s="20"/>
      <c r="J45" s="20"/>
      <c r="K45" s="123">
        <v>1450</v>
      </c>
      <c r="L45" s="130" t="s">
        <v>1</v>
      </c>
      <c r="AR45" s="12" t="str">
        <f t="shared" si="1"/>
        <v>HFG | Heavy formation grading | Start Ch 50165 | Length 1450</v>
      </c>
    </row>
    <row r="46" spans="2:44" x14ac:dyDescent="0.25">
      <c r="B46" s="37" t="s">
        <v>275</v>
      </c>
      <c r="C46" s="43" t="s">
        <v>217</v>
      </c>
      <c r="D46" s="20" t="s">
        <v>35</v>
      </c>
      <c r="E46" s="128" t="s">
        <v>171</v>
      </c>
      <c r="F46" s="37">
        <v>51615</v>
      </c>
      <c r="G46" s="20">
        <v>52020</v>
      </c>
      <c r="H46" s="20">
        <v>405</v>
      </c>
      <c r="I46" s="20"/>
      <c r="J46" s="20"/>
      <c r="K46" s="123">
        <v>405</v>
      </c>
      <c r="L46" s="130" t="s">
        <v>1</v>
      </c>
      <c r="AR46" s="12" t="str">
        <f t="shared" si="1"/>
        <v>HFG | Heavy formation grading | Start Ch 51615 | Length 405</v>
      </c>
    </row>
    <row r="47" spans="2:44" x14ac:dyDescent="0.25">
      <c r="B47" s="37" t="s">
        <v>276</v>
      </c>
      <c r="C47" s="43" t="s">
        <v>217</v>
      </c>
      <c r="D47" s="20" t="s">
        <v>35</v>
      </c>
      <c r="E47" s="44" t="s">
        <v>171</v>
      </c>
      <c r="F47" s="37">
        <v>52020</v>
      </c>
      <c r="G47" s="20">
        <v>54020</v>
      </c>
      <c r="H47" s="20">
        <v>2000</v>
      </c>
      <c r="I47" s="20"/>
      <c r="J47" s="20"/>
      <c r="K47" s="123">
        <v>2000</v>
      </c>
      <c r="L47" s="130" t="s">
        <v>1</v>
      </c>
      <c r="AR47" s="12" t="str">
        <f t="shared" si="1"/>
        <v>HFG | Heavy formation grading | Start Ch 52020 | Length 2000</v>
      </c>
    </row>
    <row r="48" spans="2:44" x14ac:dyDescent="0.25">
      <c r="B48" s="37" t="s">
        <v>277</v>
      </c>
      <c r="C48" s="43" t="s">
        <v>217</v>
      </c>
      <c r="D48" s="20" t="s">
        <v>35</v>
      </c>
      <c r="E48" s="44" t="s">
        <v>171</v>
      </c>
      <c r="F48" s="37">
        <v>54020</v>
      </c>
      <c r="G48" s="20">
        <v>55510</v>
      </c>
      <c r="H48" s="20">
        <v>1490</v>
      </c>
      <c r="I48" s="20"/>
      <c r="J48" s="20"/>
      <c r="K48" s="123">
        <v>1490</v>
      </c>
      <c r="L48" s="130" t="s">
        <v>1</v>
      </c>
      <c r="AR48" s="12" t="str">
        <f t="shared" si="1"/>
        <v>HFG | Heavy formation grading | Start Ch 54020 | Length 1490</v>
      </c>
    </row>
    <row r="49" spans="2:44" x14ac:dyDescent="0.25">
      <c r="B49" s="37" t="s">
        <v>278</v>
      </c>
      <c r="C49" s="43" t="s">
        <v>217</v>
      </c>
      <c r="D49" s="20" t="s">
        <v>35</v>
      </c>
      <c r="E49" s="128" t="s">
        <v>171</v>
      </c>
      <c r="F49" s="37">
        <v>55510</v>
      </c>
      <c r="G49" s="20">
        <v>56935</v>
      </c>
      <c r="H49" s="20">
        <v>1425</v>
      </c>
      <c r="I49" s="20"/>
      <c r="J49" s="20"/>
      <c r="K49" s="123">
        <v>1425</v>
      </c>
      <c r="L49" s="130" t="s">
        <v>1</v>
      </c>
      <c r="AR49" s="12" t="str">
        <f t="shared" si="1"/>
        <v>HFG | Heavy formation grading | Start Ch 55510 | Length 1425</v>
      </c>
    </row>
    <row r="50" spans="2:44" x14ac:dyDescent="0.25">
      <c r="B50" s="37" t="s">
        <v>279</v>
      </c>
      <c r="C50" s="43" t="s">
        <v>217</v>
      </c>
      <c r="D50" s="20" t="s">
        <v>35</v>
      </c>
      <c r="E50" s="128" t="s">
        <v>171</v>
      </c>
      <c r="F50" s="37">
        <v>56935</v>
      </c>
      <c r="G50" s="20">
        <v>58570</v>
      </c>
      <c r="H50" s="20">
        <v>1635</v>
      </c>
      <c r="I50" s="20"/>
      <c r="J50" s="20"/>
      <c r="K50" s="123">
        <v>1635</v>
      </c>
      <c r="L50" s="130" t="s">
        <v>1</v>
      </c>
      <c r="AR50" s="12" t="str">
        <f t="shared" si="1"/>
        <v>HFG | Heavy formation grading | Start Ch 56935 | Length 1635</v>
      </c>
    </row>
    <row r="51" spans="2:44" x14ac:dyDescent="0.25">
      <c r="B51" s="37" t="s">
        <v>280</v>
      </c>
      <c r="C51" s="43" t="s">
        <v>217</v>
      </c>
      <c r="D51" s="20" t="s">
        <v>35</v>
      </c>
      <c r="E51" s="128" t="s">
        <v>171</v>
      </c>
      <c r="F51" s="37">
        <v>58570</v>
      </c>
      <c r="G51" s="20">
        <v>59395</v>
      </c>
      <c r="H51" s="20">
        <v>825</v>
      </c>
      <c r="I51" s="20"/>
      <c r="J51" s="20"/>
      <c r="K51" s="123">
        <v>825</v>
      </c>
      <c r="L51" s="130" t="s">
        <v>1</v>
      </c>
      <c r="AR51" s="12" t="str">
        <f t="shared" si="1"/>
        <v>HFG | Heavy formation grading | Start Ch 58570 | Length 825</v>
      </c>
    </row>
    <row r="52" spans="2:44" x14ac:dyDescent="0.25">
      <c r="B52" s="37" t="s">
        <v>281</v>
      </c>
      <c r="C52" s="43" t="s">
        <v>217</v>
      </c>
      <c r="D52" s="20" t="s">
        <v>35</v>
      </c>
      <c r="E52" s="128" t="s">
        <v>171</v>
      </c>
      <c r="F52" s="37">
        <v>59395</v>
      </c>
      <c r="G52" s="20">
        <v>59995</v>
      </c>
      <c r="H52" s="20">
        <v>600</v>
      </c>
      <c r="I52" s="20"/>
      <c r="J52" s="20"/>
      <c r="K52" s="123">
        <v>600</v>
      </c>
      <c r="L52" s="130" t="s">
        <v>1</v>
      </c>
      <c r="AR52" s="12" t="str">
        <f t="shared" si="1"/>
        <v>HFG | Heavy formation grading | Start Ch 59395 | Length 600</v>
      </c>
    </row>
    <row r="53" spans="2:44" x14ac:dyDescent="0.25">
      <c r="B53" s="37" t="s">
        <v>282</v>
      </c>
      <c r="C53" s="43" t="s">
        <v>217</v>
      </c>
      <c r="D53" s="20" t="s">
        <v>35</v>
      </c>
      <c r="E53" s="128" t="s">
        <v>171</v>
      </c>
      <c r="F53" s="37">
        <v>59995</v>
      </c>
      <c r="G53" s="20">
        <v>60475</v>
      </c>
      <c r="H53" s="20">
        <v>480</v>
      </c>
      <c r="I53" s="20"/>
      <c r="J53" s="20"/>
      <c r="K53" s="123">
        <v>480</v>
      </c>
      <c r="L53" s="130" t="s">
        <v>1</v>
      </c>
      <c r="AR53" s="12" t="str">
        <f t="shared" si="1"/>
        <v>HFG | Heavy formation grading | Start Ch 59995 | Length 480</v>
      </c>
    </row>
    <row r="54" spans="2:44" x14ac:dyDescent="0.25">
      <c r="B54" s="37" t="s">
        <v>283</v>
      </c>
      <c r="C54" s="43" t="s">
        <v>217</v>
      </c>
      <c r="D54" s="20" t="s">
        <v>35</v>
      </c>
      <c r="E54" s="128" t="s">
        <v>171</v>
      </c>
      <c r="F54" s="37">
        <v>60475</v>
      </c>
      <c r="G54" s="20">
        <v>61960</v>
      </c>
      <c r="H54" s="20">
        <v>1485</v>
      </c>
      <c r="I54" s="20"/>
      <c r="J54" s="20"/>
      <c r="K54" s="123">
        <v>1485</v>
      </c>
      <c r="L54" s="130" t="s">
        <v>1</v>
      </c>
      <c r="AR54" s="12" t="str">
        <f t="shared" si="1"/>
        <v>HFG | Heavy formation grading | Start Ch 60475 | Length 1485</v>
      </c>
    </row>
    <row r="55" spans="2:44" x14ac:dyDescent="0.25">
      <c r="B55" s="37" t="s">
        <v>284</v>
      </c>
      <c r="C55" s="43" t="s">
        <v>217</v>
      </c>
      <c r="D55" s="20" t="s">
        <v>35</v>
      </c>
      <c r="E55" s="128" t="s">
        <v>171</v>
      </c>
      <c r="F55" s="37">
        <v>61960</v>
      </c>
      <c r="G55" s="20">
        <v>63580</v>
      </c>
      <c r="H55" s="20">
        <v>1620</v>
      </c>
      <c r="I55" s="20"/>
      <c r="J55" s="20"/>
      <c r="K55" s="123">
        <v>1620</v>
      </c>
      <c r="L55" s="130" t="s">
        <v>1</v>
      </c>
      <c r="O55" s="35">
        <f t="shared" ref="O55:O69" si="2">G55-F55</f>
        <v>1620</v>
      </c>
      <c r="P55" s="35" t="str">
        <f t="shared" ref="P55:P69" si="3">IF(O55=H55,"YES","NO")</f>
        <v>YES</v>
      </c>
      <c r="R55" s="12" t="s">
        <v>44</v>
      </c>
      <c r="Z55" s="12" t="e">
        <f t="shared" ref="Z55:Z69" si="4">_xlfn.XLOOKUP(E55,$AD$62:$AD$79,$AG$62:$AG$79)</f>
        <v>#N/A</v>
      </c>
      <c r="AB55" s="12" t="e">
        <f t="shared" ref="AB55:AB69" si="5">_xlfn.XLOOKUP(E55,$AQ$6:$AQ$114,$AP$6:$AP$114)</f>
        <v>#N/A</v>
      </c>
      <c r="AP55" s="12" t="s">
        <v>45</v>
      </c>
      <c r="AQ55" s="12" t="s">
        <v>46</v>
      </c>
      <c r="AR55" s="12" t="str">
        <f t="shared" si="1"/>
        <v>HFG | Heavy formation grading | Start Ch 61960 | Length 1620</v>
      </c>
    </row>
    <row r="56" spans="2:44" x14ac:dyDescent="0.25">
      <c r="B56" s="37" t="s">
        <v>285</v>
      </c>
      <c r="C56" s="43" t="s">
        <v>217</v>
      </c>
      <c r="D56" s="20" t="s">
        <v>35</v>
      </c>
      <c r="E56" s="44" t="s">
        <v>171</v>
      </c>
      <c r="F56" s="37">
        <v>63580</v>
      </c>
      <c r="G56" s="20">
        <v>64615</v>
      </c>
      <c r="H56" s="20">
        <v>1035</v>
      </c>
      <c r="I56" s="20"/>
      <c r="J56" s="20"/>
      <c r="K56" s="123">
        <v>1035</v>
      </c>
      <c r="L56" s="130" t="s">
        <v>1</v>
      </c>
      <c r="O56" s="35">
        <f t="shared" si="2"/>
        <v>1035</v>
      </c>
      <c r="P56" s="35" t="str">
        <f t="shared" si="3"/>
        <v>YES</v>
      </c>
      <c r="R56" s="12" t="s">
        <v>38</v>
      </c>
      <c r="Z56" s="12" t="e">
        <f t="shared" si="4"/>
        <v>#N/A</v>
      </c>
      <c r="AB56" s="12" t="e">
        <f t="shared" si="5"/>
        <v>#N/A</v>
      </c>
      <c r="AP56" s="12" t="s">
        <v>47</v>
      </c>
      <c r="AQ56" s="12" t="s">
        <v>48</v>
      </c>
      <c r="AR56" s="12" t="str">
        <f t="shared" si="1"/>
        <v>HFG | Heavy formation grading | Start Ch 63580 | Length 1035</v>
      </c>
    </row>
    <row r="57" spans="2:44" x14ac:dyDescent="0.25">
      <c r="B57" s="37" t="s">
        <v>286</v>
      </c>
      <c r="C57" s="43" t="s">
        <v>217</v>
      </c>
      <c r="D57" s="20" t="s">
        <v>35</v>
      </c>
      <c r="E57" s="128" t="s">
        <v>171</v>
      </c>
      <c r="F57" s="37">
        <v>64615</v>
      </c>
      <c r="G57" s="20">
        <v>65380</v>
      </c>
      <c r="H57" s="20">
        <v>765</v>
      </c>
      <c r="I57" s="20"/>
      <c r="J57" s="20"/>
      <c r="K57" s="123">
        <v>765</v>
      </c>
      <c r="L57" s="130" t="s">
        <v>1</v>
      </c>
      <c r="O57" s="35">
        <f t="shared" si="2"/>
        <v>765</v>
      </c>
      <c r="P57" s="35" t="str">
        <f t="shared" si="3"/>
        <v>YES</v>
      </c>
      <c r="R57" s="12" t="s">
        <v>38</v>
      </c>
      <c r="Z57" s="12" t="e">
        <f t="shared" si="4"/>
        <v>#N/A</v>
      </c>
      <c r="AB57" s="12" t="e">
        <f t="shared" si="5"/>
        <v>#N/A</v>
      </c>
      <c r="AP57" s="12" t="s">
        <v>49</v>
      </c>
      <c r="AQ57" s="12" t="s">
        <v>50</v>
      </c>
      <c r="AR57" s="12" t="str">
        <f t="shared" si="1"/>
        <v>HFG | Heavy formation grading | Start Ch 64615 | Length 765</v>
      </c>
    </row>
    <row r="58" spans="2:44" x14ac:dyDescent="0.25">
      <c r="B58" s="37" t="s">
        <v>316</v>
      </c>
      <c r="C58" s="43" t="s">
        <v>217</v>
      </c>
      <c r="D58" s="20" t="s">
        <v>33</v>
      </c>
      <c r="E58" s="128" t="s">
        <v>187</v>
      </c>
      <c r="F58" s="37">
        <v>65380</v>
      </c>
      <c r="G58" s="20">
        <v>67020</v>
      </c>
      <c r="H58" s="20">
        <v>1640</v>
      </c>
      <c r="I58" s="20"/>
      <c r="J58" s="20"/>
      <c r="K58" s="123">
        <v>1640</v>
      </c>
      <c r="L58" s="130" t="s">
        <v>1</v>
      </c>
      <c r="O58" s="35">
        <f t="shared" si="2"/>
        <v>1640</v>
      </c>
      <c r="P58" s="35" t="str">
        <f t="shared" si="3"/>
        <v>YES</v>
      </c>
      <c r="R58" s="12" t="s">
        <v>38</v>
      </c>
      <c r="Z58" s="12" t="e">
        <f t="shared" si="4"/>
        <v>#N/A</v>
      </c>
      <c r="AB58" s="12" t="e">
        <f t="shared" si="5"/>
        <v>#N/A</v>
      </c>
      <c r="AP58" s="12" t="s">
        <v>51</v>
      </c>
      <c r="AQ58" s="12" t="s">
        <v>52</v>
      </c>
      <c r="AR58" s="12" t="str">
        <f t="shared" si="1"/>
        <v>MFG | Medium formation grading | Start Ch 65380 | Length 1640</v>
      </c>
    </row>
    <row r="59" spans="2:44" x14ac:dyDescent="0.25">
      <c r="B59" s="37" t="s">
        <v>317</v>
      </c>
      <c r="C59" s="43" t="s">
        <v>217</v>
      </c>
      <c r="D59" s="20" t="s">
        <v>33</v>
      </c>
      <c r="E59" s="44" t="s">
        <v>187</v>
      </c>
      <c r="F59" s="37">
        <v>67020</v>
      </c>
      <c r="G59" s="20">
        <v>68520</v>
      </c>
      <c r="H59" s="20">
        <v>1500</v>
      </c>
      <c r="I59" s="20"/>
      <c r="J59" s="20"/>
      <c r="K59" s="123">
        <v>1500</v>
      </c>
      <c r="L59" s="130" t="s">
        <v>1</v>
      </c>
      <c r="O59" s="35">
        <f t="shared" si="2"/>
        <v>1500</v>
      </c>
      <c r="P59" s="35" t="str">
        <f t="shared" si="3"/>
        <v>YES</v>
      </c>
      <c r="R59" s="12" t="s">
        <v>53</v>
      </c>
      <c r="Z59" s="12" t="e">
        <f t="shared" si="4"/>
        <v>#N/A</v>
      </c>
      <c r="AB59" s="12" t="e">
        <f t="shared" si="5"/>
        <v>#N/A</v>
      </c>
      <c r="AP59" s="12" t="s">
        <v>54</v>
      </c>
      <c r="AQ59" s="12" t="s">
        <v>55</v>
      </c>
      <c r="AR59" s="12" t="str">
        <f t="shared" si="1"/>
        <v>MFG | Medium formation grading | Start Ch 67020 | Length 1500</v>
      </c>
    </row>
    <row r="60" spans="2:44" x14ac:dyDescent="0.25">
      <c r="B60" s="37" t="s">
        <v>318</v>
      </c>
      <c r="C60" s="43" t="s">
        <v>217</v>
      </c>
      <c r="D60" s="20" t="s">
        <v>33</v>
      </c>
      <c r="E60" s="44" t="s">
        <v>187</v>
      </c>
      <c r="F60" s="37">
        <v>68520</v>
      </c>
      <c r="G60" s="20">
        <v>70020</v>
      </c>
      <c r="H60" s="20">
        <v>1500</v>
      </c>
      <c r="I60" s="20"/>
      <c r="J60" s="20"/>
      <c r="K60" s="123">
        <v>1500</v>
      </c>
      <c r="L60" s="130" t="s">
        <v>1</v>
      </c>
      <c r="O60" s="35">
        <f t="shared" si="2"/>
        <v>1500</v>
      </c>
      <c r="P60" s="35" t="str">
        <f t="shared" si="3"/>
        <v>YES</v>
      </c>
      <c r="R60" s="12" t="s">
        <v>32</v>
      </c>
      <c r="Z60" s="12" t="e">
        <f t="shared" si="4"/>
        <v>#N/A</v>
      </c>
      <c r="AB60" s="12" t="e">
        <f t="shared" si="5"/>
        <v>#N/A</v>
      </c>
      <c r="AP60" s="12" t="s">
        <v>56</v>
      </c>
      <c r="AQ60" s="12" t="s">
        <v>57</v>
      </c>
      <c r="AR60" s="12" t="str">
        <f t="shared" si="1"/>
        <v>MFG | Medium formation grading | Start Ch 68520 | Length 1500</v>
      </c>
    </row>
    <row r="61" spans="2:44" x14ac:dyDescent="0.25">
      <c r="B61" s="37" t="s">
        <v>287</v>
      </c>
      <c r="C61" s="43" t="s">
        <v>217</v>
      </c>
      <c r="D61" s="20" t="s">
        <v>35</v>
      </c>
      <c r="E61" s="128" t="s">
        <v>171</v>
      </c>
      <c r="F61" s="37">
        <v>70020</v>
      </c>
      <c r="G61" s="20">
        <v>73025</v>
      </c>
      <c r="H61" s="20">
        <v>3005</v>
      </c>
      <c r="I61" s="20"/>
      <c r="J61" s="20"/>
      <c r="K61" s="123">
        <v>3005</v>
      </c>
      <c r="L61" s="130" t="s">
        <v>1</v>
      </c>
      <c r="O61" s="35">
        <f t="shared" si="2"/>
        <v>3005</v>
      </c>
      <c r="P61" s="35" t="str">
        <f t="shared" si="3"/>
        <v>YES</v>
      </c>
      <c r="R61" s="12" t="s">
        <v>34</v>
      </c>
      <c r="Z61" s="12" t="e">
        <f t="shared" si="4"/>
        <v>#N/A</v>
      </c>
      <c r="AB61" s="12" t="e">
        <f t="shared" si="5"/>
        <v>#N/A</v>
      </c>
      <c r="AP61" s="12" t="s">
        <v>58</v>
      </c>
      <c r="AQ61" s="12" t="s">
        <v>59</v>
      </c>
      <c r="AR61" s="12" t="str">
        <f t="shared" si="1"/>
        <v>HFG | Heavy formation grading | Start Ch 70020 | Length 3005</v>
      </c>
    </row>
    <row r="62" spans="2:44" x14ac:dyDescent="0.25">
      <c r="B62" s="37" t="s">
        <v>288</v>
      </c>
      <c r="C62" s="43" t="s">
        <v>217</v>
      </c>
      <c r="D62" s="20" t="s">
        <v>35</v>
      </c>
      <c r="E62" s="128" t="s">
        <v>171</v>
      </c>
      <c r="F62" s="37">
        <v>73025</v>
      </c>
      <c r="G62" s="20">
        <v>74800</v>
      </c>
      <c r="H62" s="20">
        <v>1775</v>
      </c>
      <c r="I62" s="20"/>
      <c r="J62" s="20"/>
      <c r="K62" s="123">
        <v>1775</v>
      </c>
      <c r="L62" s="130" t="s">
        <v>1</v>
      </c>
      <c r="O62" s="35">
        <f t="shared" si="2"/>
        <v>1775</v>
      </c>
      <c r="P62" s="35" t="str">
        <f t="shared" si="3"/>
        <v>YES</v>
      </c>
      <c r="R62" s="12" t="s">
        <v>32</v>
      </c>
      <c r="Z62" s="12" t="e">
        <f t="shared" si="4"/>
        <v>#N/A</v>
      </c>
      <c r="AB62" s="12" t="e">
        <f t="shared" si="5"/>
        <v>#N/A</v>
      </c>
      <c r="AD62" s="12" t="s">
        <v>60</v>
      </c>
      <c r="AF62" s="12" t="s">
        <v>61</v>
      </c>
      <c r="AG62" s="12" t="s">
        <v>62</v>
      </c>
      <c r="AP62" s="12" t="s">
        <v>63</v>
      </c>
      <c r="AQ62" s="12" t="s">
        <v>64</v>
      </c>
      <c r="AR62" s="12" t="str">
        <f t="shared" si="1"/>
        <v>HFG | Heavy formation grading | Start Ch 73025 | Length 1775</v>
      </c>
    </row>
    <row r="63" spans="2:44" x14ac:dyDescent="0.25">
      <c r="B63" s="37" t="s">
        <v>220</v>
      </c>
      <c r="C63" s="43" t="s">
        <v>217</v>
      </c>
      <c r="D63" s="20" t="s">
        <v>168</v>
      </c>
      <c r="E63" s="44" t="s">
        <v>7</v>
      </c>
      <c r="F63" s="37">
        <v>74800</v>
      </c>
      <c r="G63" s="20">
        <v>76535</v>
      </c>
      <c r="H63" s="20">
        <v>1735</v>
      </c>
      <c r="I63" s="20">
        <v>6</v>
      </c>
      <c r="J63" s="20">
        <v>0.05</v>
      </c>
      <c r="K63" s="123">
        <v>520.5</v>
      </c>
      <c r="L63" s="130" t="s">
        <v>184</v>
      </c>
      <c r="O63" s="35">
        <f t="shared" si="2"/>
        <v>1735</v>
      </c>
      <c r="P63" s="35" t="str">
        <f t="shared" si="3"/>
        <v>YES</v>
      </c>
      <c r="R63" s="12" t="s">
        <v>36</v>
      </c>
      <c r="Z63" s="12" t="e">
        <f t="shared" si="4"/>
        <v>#N/A</v>
      </c>
      <c r="AB63" s="12" t="e">
        <f t="shared" si="5"/>
        <v>#N/A</v>
      </c>
      <c r="AD63" s="12" t="s">
        <v>65</v>
      </c>
      <c r="AF63" s="12" t="s">
        <v>66</v>
      </c>
      <c r="AG63" s="12" t="s">
        <v>67</v>
      </c>
      <c r="AP63" s="12" t="s">
        <v>68</v>
      </c>
      <c r="AQ63" s="12" t="s">
        <v>69</v>
      </c>
      <c r="AR63" s="12" t="str">
        <f t="shared" si="1"/>
        <v>BFL | Bulk fill - local | Start Ch 74800 | Length 1735</v>
      </c>
    </row>
    <row r="64" spans="2:44" x14ac:dyDescent="0.25">
      <c r="B64" s="37" t="s">
        <v>221</v>
      </c>
      <c r="C64" s="43" t="s">
        <v>217</v>
      </c>
      <c r="D64" s="20" t="s">
        <v>168</v>
      </c>
      <c r="E64" s="128" t="s">
        <v>7</v>
      </c>
      <c r="F64" s="37">
        <v>76535</v>
      </c>
      <c r="G64" s="20">
        <v>80035</v>
      </c>
      <c r="H64" s="20">
        <v>3500</v>
      </c>
      <c r="I64" s="20">
        <v>6</v>
      </c>
      <c r="J64" s="20">
        <v>0.05</v>
      </c>
      <c r="K64" s="123">
        <v>1050</v>
      </c>
      <c r="L64" s="130" t="s">
        <v>184</v>
      </c>
      <c r="O64" s="35">
        <f t="shared" si="2"/>
        <v>3500</v>
      </c>
      <c r="P64" s="35" t="str">
        <f t="shared" si="3"/>
        <v>YES</v>
      </c>
      <c r="R64" s="12" t="s">
        <v>70</v>
      </c>
      <c r="Z64" s="12" t="e">
        <f t="shared" si="4"/>
        <v>#N/A</v>
      </c>
      <c r="AB64" s="12" t="e">
        <f t="shared" si="5"/>
        <v>#N/A</v>
      </c>
      <c r="AD64" s="12" t="s">
        <v>71</v>
      </c>
      <c r="AF64" s="12" t="s">
        <v>72</v>
      </c>
      <c r="AG64" s="12" t="s">
        <v>73</v>
      </c>
      <c r="AP64" s="12" t="s">
        <v>74</v>
      </c>
      <c r="AQ64" s="12" t="s">
        <v>75</v>
      </c>
      <c r="AR64" s="12" t="str">
        <f t="shared" si="1"/>
        <v>BFL | Bulk fill - local | Start Ch 76535 | Length 3500</v>
      </c>
    </row>
    <row r="65" spans="2:44" x14ac:dyDescent="0.25">
      <c r="B65" s="37" t="s">
        <v>222</v>
      </c>
      <c r="C65" s="43" t="s">
        <v>217</v>
      </c>
      <c r="D65" s="20" t="s">
        <v>168</v>
      </c>
      <c r="E65" s="128" t="s">
        <v>7</v>
      </c>
      <c r="F65" s="37">
        <v>79550</v>
      </c>
      <c r="G65" s="20">
        <v>79590</v>
      </c>
      <c r="H65" s="20">
        <v>40</v>
      </c>
      <c r="I65" s="20">
        <v>2</v>
      </c>
      <c r="J65" s="20">
        <v>0.15</v>
      </c>
      <c r="K65" s="123">
        <v>12</v>
      </c>
      <c r="L65" s="130" t="s">
        <v>184</v>
      </c>
      <c r="O65" s="35">
        <f t="shared" si="2"/>
        <v>40</v>
      </c>
      <c r="P65" s="35" t="str">
        <f t="shared" si="3"/>
        <v>YES</v>
      </c>
      <c r="R65" s="12" t="s">
        <v>36</v>
      </c>
      <c r="Z65" s="12" t="e">
        <f t="shared" si="4"/>
        <v>#N/A</v>
      </c>
      <c r="AB65" s="12" t="e">
        <f t="shared" si="5"/>
        <v>#N/A</v>
      </c>
      <c r="AD65" s="12" t="s">
        <v>76</v>
      </c>
      <c r="AF65" s="12" t="s">
        <v>77</v>
      </c>
      <c r="AG65" s="12" t="s">
        <v>70</v>
      </c>
      <c r="AP65" s="12" t="s">
        <v>78</v>
      </c>
      <c r="AQ65" s="12" t="s">
        <v>79</v>
      </c>
      <c r="AR65" s="12" t="str">
        <f t="shared" si="1"/>
        <v>BFL | Bulk fill - local | Start Ch 79550 | Length 40</v>
      </c>
    </row>
    <row r="66" spans="2:44" x14ac:dyDescent="0.25">
      <c r="B66" s="37" t="s">
        <v>223</v>
      </c>
      <c r="C66" s="43" t="s">
        <v>217</v>
      </c>
      <c r="D66" s="20" t="s">
        <v>168</v>
      </c>
      <c r="E66" s="128" t="s">
        <v>7</v>
      </c>
      <c r="F66" s="37">
        <v>80035</v>
      </c>
      <c r="G66" s="20">
        <v>81635</v>
      </c>
      <c r="H66" s="20">
        <v>1600</v>
      </c>
      <c r="I66" s="20">
        <v>6</v>
      </c>
      <c r="J66" s="20">
        <v>7.4999999999999997E-2</v>
      </c>
      <c r="K66" s="123">
        <v>720</v>
      </c>
      <c r="L66" s="130" t="s">
        <v>184</v>
      </c>
      <c r="O66" s="35">
        <f t="shared" si="2"/>
        <v>1600</v>
      </c>
      <c r="P66" s="35" t="str">
        <f t="shared" si="3"/>
        <v>YES</v>
      </c>
      <c r="R66" s="12" t="s">
        <v>32</v>
      </c>
      <c r="Z66" s="12" t="e">
        <f t="shared" si="4"/>
        <v>#N/A</v>
      </c>
      <c r="AB66" s="12" t="e">
        <f t="shared" si="5"/>
        <v>#N/A</v>
      </c>
      <c r="AD66" s="12" t="s">
        <v>80</v>
      </c>
      <c r="AF66" s="12" t="s">
        <v>81</v>
      </c>
      <c r="AG66" s="12" t="s">
        <v>82</v>
      </c>
      <c r="AP66" s="12" t="s">
        <v>83</v>
      </c>
      <c r="AQ66" s="12" t="s">
        <v>62</v>
      </c>
      <c r="AR66" s="12" t="str">
        <f t="shared" si="1"/>
        <v>BFL | Bulk fill - local | Start Ch 80035 | Length 1600</v>
      </c>
    </row>
    <row r="67" spans="2:44" x14ac:dyDescent="0.25">
      <c r="B67" s="37" t="s">
        <v>224</v>
      </c>
      <c r="C67" s="43" t="s">
        <v>217</v>
      </c>
      <c r="D67" s="20" t="s">
        <v>168</v>
      </c>
      <c r="E67" s="128" t="s">
        <v>7</v>
      </c>
      <c r="F67" s="37">
        <v>81635</v>
      </c>
      <c r="G67" s="20">
        <v>83435</v>
      </c>
      <c r="H67" s="20">
        <v>1800</v>
      </c>
      <c r="I67" s="20">
        <v>6</v>
      </c>
      <c r="J67" s="20">
        <v>7.4999999999999997E-2</v>
      </c>
      <c r="K67" s="123">
        <v>810</v>
      </c>
      <c r="L67" s="130" t="s">
        <v>184</v>
      </c>
      <c r="O67" s="35">
        <f t="shared" si="2"/>
        <v>1800</v>
      </c>
      <c r="P67" s="35" t="str">
        <f t="shared" si="3"/>
        <v>YES</v>
      </c>
      <c r="R67" s="12" t="s">
        <v>36</v>
      </c>
      <c r="Z67" s="12" t="e">
        <f t="shared" si="4"/>
        <v>#N/A</v>
      </c>
      <c r="AB67" s="12" t="e">
        <f t="shared" si="5"/>
        <v>#N/A</v>
      </c>
      <c r="AD67" s="12" t="s">
        <v>84</v>
      </c>
      <c r="AF67" s="12" t="s">
        <v>85</v>
      </c>
      <c r="AG67" s="12" t="s">
        <v>86</v>
      </c>
      <c r="AP67" s="12" t="s">
        <v>87</v>
      </c>
      <c r="AQ67" s="12" t="s">
        <v>88</v>
      </c>
      <c r="AR67" s="12" t="str">
        <f t="shared" si="1"/>
        <v>BFL | Bulk fill - local | Start Ch 81635 | Length 1800</v>
      </c>
    </row>
    <row r="68" spans="2:44" x14ac:dyDescent="0.25">
      <c r="B68" s="37" t="s">
        <v>225</v>
      </c>
      <c r="C68" s="43" t="s">
        <v>217</v>
      </c>
      <c r="D68" s="20" t="s">
        <v>168</v>
      </c>
      <c r="E68" s="128" t="s">
        <v>7</v>
      </c>
      <c r="F68" s="37">
        <v>83435</v>
      </c>
      <c r="G68" s="20">
        <v>85030</v>
      </c>
      <c r="H68" s="20">
        <v>1595</v>
      </c>
      <c r="I68" s="20">
        <v>6</v>
      </c>
      <c r="J68" s="20">
        <v>0.05</v>
      </c>
      <c r="K68" s="123">
        <v>478.5</v>
      </c>
      <c r="L68" s="130" t="s">
        <v>184</v>
      </c>
      <c r="O68" s="35">
        <f t="shared" si="2"/>
        <v>1595</v>
      </c>
      <c r="P68" s="35" t="str">
        <f t="shared" si="3"/>
        <v>YES</v>
      </c>
      <c r="R68" s="12" t="s">
        <v>38</v>
      </c>
      <c r="Z68" s="12" t="e">
        <f t="shared" si="4"/>
        <v>#N/A</v>
      </c>
      <c r="AB68" s="12" t="e">
        <f t="shared" si="5"/>
        <v>#N/A</v>
      </c>
      <c r="AD68" s="12" t="s">
        <v>89</v>
      </c>
      <c r="AF68" s="12" t="s">
        <v>90</v>
      </c>
      <c r="AG68" s="12" t="s">
        <v>91</v>
      </c>
      <c r="AP68" s="12" t="s">
        <v>92</v>
      </c>
      <c r="AQ68" s="12" t="s">
        <v>93</v>
      </c>
      <c r="AR68" s="12" t="str">
        <f t="shared" si="1"/>
        <v>BFL | Bulk fill - local | Start Ch 83435 | Length 1595</v>
      </c>
    </row>
    <row r="69" spans="2:44" x14ac:dyDescent="0.25">
      <c r="B69" s="37" t="s">
        <v>226</v>
      </c>
      <c r="C69" s="43" t="s">
        <v>217</v>
      </c>
      <c r="D69" s="20" t="s">
        <v>168</v>
      </c>
      <c r="E69" s="44" t="s">
        <v>7</v>
      </c>
      <c r="F69" s="37">
        <v>83440</v>
      </c>
      <c r="G69" s="20">
        <v>83540</v>
      </c>
      <c r="H69" s="20">
        <v>100</v>
      </c>
      <c r="I69" s="20">
        <v>1.5</v>
      </c>
      <c r="J69" s="20">
        <v>0.3</v>
      </c>
      <c r="K69" s="123">
        <v>45</v>
      </c>
      <c r="L69" s="130" t="s">
        <v>184</v>
      </c>
      <c r="O69" s="35">
        <f t="shared" si="2"/>
        <v>100</v>
      </c>
      <c r="P69" s="35" t="str">
        <f t="shared" si="3"/>
        <v>YES</v>
      </c>
      <c r="R69" s="12" t="s">
        <v>38</v>
      </c>
      <c r="Z69" s="12" t="e">
        <f t="shared" si="4"/>
        <v>#N/A</v>
      </c>
      <c r="AB69" s="12" t="e">
        <f t="shared" si="5"/>
        <v>#N/A</v>
      </c>
      <c r="AD69" s="12" t="s">
        <v>95</v>
      </c>
      <c r="AF69" s="12" t="s">
        <v>96</v>
      </c>
      <c r="AG69" s="12" t="s">
        <v>52</v>
      </c>
      <c r="AP69" s="12" t="s">
        <v>97</v>
      </c>
      <c r="AQ69" s="12" t="s">
        <v>98</v>
      </c>
      <c r="AR69" s="12" t="str">
        <f t="shared" si="1"/>
        <v>BFL | Bulk fill - local | Start Ch 83440 | Length 100</v>
      </c>
    </row>
    <row r="70" spans="2:44" x14ac:dyDescent="0.25">
      <c r="B70" s="37" t="s">
        <v>289</v>
      </c>
      <c r="C70" s="43" t="s">
        <v>217</v>
      </c>
      <c r="D70" s="20" t="s">
        <v>35</v>
      </c>
      <c r="E70" s="128" t="s">
        <v>171</v>
      </c>
      <c r="F70" s="37">
        <v>85030</v>
      </c>
      <c r="G70" s="20">
        <v>87355</v>
      </c>
      <c r="H70" s="20">
        <v>2325</v>
      </c>
      <c r="I70" s="20"/>
      <c r="J70" s="20"/>
      <c r="K70" s="123">
        <v>2325</v>
      </c>
      <c r="L70" s="130" t="s">
        <v>1</v>
      </c>
      <c r="AR70" s="12" t="str">
        <f t="shared" ref="AR70:AR101" si="6">_xlfn.CONCAT(D70," | ",E70," | ","Start Ch ",F70," | ","Length ",H70)</f>
        <v>HFG | Heavy formation grading | Start Ch 85030 | Length 2325</v>
      </c>
    </row>
    <row r="71" spans="2:44" x14ac:dyDescent="0.25">
      <c r="B71" s="37" t="s">
        <v>290</v>
      </c>
      <c r="C71" s="43" t="s">
        <v>217</v>
      </c>
      <c r="D71" s="20" t="s">
        <v>35</v>
      </c>
      <c r="E71" s="44" t="s">
        <v>171</v>
      </c>
      <c r="F71" s="37">
        <v>87355</v>
      </c>
      <c r="G71" s="20">
        <v>87755</v>
      </c>
      <c r="H71" s="20">
        <v>400</v>
      </c>
      <c r="I71" s="20"/>
      <c r="J71" s="20"/>
      <c r="K71" s="123">
        <v>400</v>
      </c>
      <c r="L71" s="130" t="s">
        <v>1</v>
      </c>
      <c r="AR71" s="12" t="str">
        <f t="shared" si="6"/>
        <v>HFG | Heavy formation grading | Start Ch 87355 | Length 400</v>
      </c>
    </row>
    <row r="72" spans="2:44" x14ac:dyDescent="0.25">
      <c r="B72" s="37" t="s">
        <v>291</v>
      </c>
      <c r="C72" s="43" t="s">
        <v>217</v>
      </c>
      <c r="D72" s="20" t="s">
        <v>35</v>
      </c>
      <c r="E72" s="128" t="s">
        <v>171</v>
      </c>
      <c r="F72" s="37">
        <v>87755</v>
      </c>
      <c r="G72" s="20">
        <v>88515</v>
      </c>
      <c r="H72" s="20">
        <v>760</v>
      </c>
      <c r="I72" s="20"/>
      <c r="J72" s="20"/>
      <c r="K72" s="123">
        <v>760</v>
      </c>
      <c r="L72" s="130" t="s">
        <v>1</v>
      </c>
      <c r="O72" s="35">
        <f t="shared" ref="O72:O89" si="7">G72-F72</f>
        <v>760</v>
      </c>
      <c r="P72" s="35" t="str">
        <f t="shared" ref="P72:P89" si="8">IF(O72=H72,"YES","NO")</f>
        <v>YES</v>
      </c>
      <c r="R72" s="12" t="s">
        <v>53</v>
      </c>
      <c r="Z72" s="12" t="e">
        <f t="shared" ref="Z72:Z89" si="9">_xlfn.XLOOKUP(E72,$AD$62:$AD$79,$AG$62:$AG$79)</f>
        <v>#N/A</v>
      </c>
      <c r="AB72" s="12" t="e">
        <f t="shared" ref="AB72:AB89" si="10">_xlfn.XLOOKUP(E72,$AQ$6:$AQ$114,$AP$6:$AP$114)</f>
        <v>#N/A</v>
      </c>
      <c r="AD72" s="12" t="s">
        <v>101</v>
      </c>
      <c r="AF72" s="12" t="s">
        <v>102</v>
      </c>
      <c r="AG72" s="12" t="s">
        <v>99</v>
      </c>
      <c r="AP72" s="12" t="s">
        <v>103</v>
      </c>
      <c r="AQ72" s="12" t="s">
        <v>67</v>
      </c>
      <c r="AR72" s="12" t="str">
        <f t="shared" si="6"/>
        <v>HFG | Heavy formation grading | Start Ch 87755 | Length 760</v>
      </c>
    </row>
    <row r="73" spans="2:44" x14ac:dyDescent="0.25">
      <c r="B73" s="37" t="s">
        <v>292</v>
      </c>
      <c r="C73" s="43" t="s">
        <v>217</v>
      </c>
      <c r="D73" s="20" t="s">
        <v>35</v>
      </c>
      <c r="E73" s="128" t="s">
        <v>171</v>
      </c>
      <c r="F73" s="37">
        <v>88550</v>
      </c>
      <c r="G73" s="20">
        <v>89460</v>
      </c>
      <c r="H73" s="20">
        <v>910</v>
      </c>
      <c r="I73" s="20"/>
      <c r="J73" s="20"/>
      <c r="K73" s="123">
        <v>910</v>
      </c>
      <c r="L73" s="130" t="s">
        <v>1</v>
      </c>
      <c r="O73" s="35">
        <f t="shared" si="7"/>
        <v>910</v>
      </c>
      <c r="P73" s="35" t="str">
        <f t="shared" si="8"/>
        <v>YES</v>
      </c>
      <c r="R73" s="12" t="s">
        <v>38</v>
      </c>
      <c r="Z73" s="12" t="e">
        <f t="shared" si="9"/>
        <v>#N/A</v>
      </c>
      <c r="AB73" s="12" t="e">
        <f t="shared" si="10"/>
        <v>#N/A</v>
      </c>
      <c r="AD73" s="12" t="s">
        <v>104</v>
      </c>
      <c r="AF73" s="12" t="s">
        <v>105</v>
      </c>
      <c r="AG73" s="12" t="s">
        <v>57</v>
      </c>
      <c r="AP73" s="12" t="s">
        <v>106</v>
      </c>
      <c r="AQ73" s="12" t="s">
        <v>73</v>
      </c>
      <c r="AR73" s="12" t="str">
        <f t="shared" si="6"/>
        <v>HFG | Heavy formation grading | Start Ch 88550 | Length 910</v>
      </c>
    </row>
    <row r="74" spans="2:44" x14ac:dyDescent="0.25">
      <c r="B74" s="37" t="s">
        <v>293</v>
      </c>
      <c r="C74" s="43" t="s">
        <v>217</v>
      </c>
      <c r="D74" s="20" t="s">
        <v>35</v>
      </c>
      <c r="E74" s="44" t="s">
        <v>171</v>
      </c>
      <c r="F74" s="37">
        <v>89460</v>
      </c>
      <c r="G74" s="20">
        <v>89760</v>
      </c>
      <c r="H74" s="123">
        <v>300</v>
      </c>
      <c r="I74" s="20"/>
      <c r="J74" s="20"/>
      <c r="K74" s="123">
        <v>300</v>
      </c>
      <c r="L74" s="130" t="s">
        <v>1</v>
      </c>
      <c r="O74" s="35">
        <f t="shared" si="7"/>
        <v>300</v>
      </c>
      <c r="P74" s="35" t="str">
        <f t="shared" si="8"/>
        <v>YES</v>
      </c>
      <c r="R74" s="12" t="s">
        <v>32</v>
      </c>
      <c r="Z74" s="12" t="e">
        <f t="shared" si="9"/>
        <v>#N/A</v>
      </c>
      <c r="AB74" s="12" t="e">
        <f t="shared" si="10"/>
        <v>#N/A</v>
      </c>
      <c r="AD74" s="12" t="s">
        <v>107</v>
      </c>
      <c r="AF74" s="12" t="s">
        <v>108</v>
      </c>
      <c r="AG74" s="12" t="s">
        <v>34</v>
      </c>
      <c r="AP74" s="12" t="s">
        <v>109</v>
      </c>
      <c r="AQ74" s="12" t="s">
        <v>70</v>
      </c>
      <c r="AR74" s="12" t="str">
        <f t="shared" si="6"/>
        <v>HFG | Heavy formation grading | Start Ch 89460 | Length 300</v>
      </c>
    </row>
    <row r="75" spans="2:44" x14ac:dyDescent="0.25">
      <c r="B75" s="125" t="s">
        <v>319</v>
      </c>
      <c r="C75" s="126" t="s">
        <v>217</v>
      </c>
      <c r="D75" s="20" t="s">
        <v>33</v>
      </c>
      <c r="E75" s="44" t="s">
        <v>187</v>
      </c>
      <c r="F75" s="37">
        <v>89760</v>
      </c>
      <c r="G75" s="20">
        <v>91645</v>
      </c>
      <c r="H75" s="20">
        <v>1885</v>
      </c>
      <c r="I75" s="20"/>
      <c r="J75" s="20"/>
      <c r="K75" s="123">
        <v>1885</v>
      </c>
      <c r="L75" s="130" t="s">
        <v>1</v>
      </c>
      <c r="O75" s="35">
        <f t="shared" si="7"/>
        <v>1885</v>
      </c>
      <c r="P75" s="35" t="str">
        <f t="shared" si="8"/>
        <v>YES</v>
      </c>
      <c r="R75" s="12" t="s">
        <v>32</v>
      </c>
      <c r="Z75" s="12" t="e">
        <f t="shared" si="9"/>
        <v>#N/A</v>
      </c>
      <c r="AB75" s="12" t="e">
        <f t="shared" si="10"/>
        <v>#N/A</v>
      </c>
      <c r="AD75" s="12" t="s">
        <v>111</v>
      </c>
      <c r="AF75" s="12" t="s">
        <v>112</v>
      </c>
      <c r="AG75" s="12" t="s">
        <v>75</v>
      </c>
      <c r="AP75" s="12" t="s">
        <v>113</v>
      </c>
      <c r="AQ75" s="12" t="s">
        <v>110</v>
      </c>
      <c r="AR75" s="12" t="str">
        <f t="shared" si="6"/>
        <v>MFG | Medium formation grading | Start Ch 89760 | Length 1885</v>
      </c>
    </row>
    <row r="76" spans="2:44" x14ac:dyDescent="0.25">
      <c r="B76" s="37" t="s">
        <v>320</v>
      </c>
      <c r="C76" s="43" t="s">
        <v>217</v>
      </c>
      <c r="D76" s="20" t="s">
        <v>33</v>
      </c>
      <c r="E76" s="128" t="s">
        <v>187</v>
      </c>
      <c r="F76" s="37">
        <v>91645</v>
      </c>
      <c r="G76" s="20">
        <v>93655</v>
      </c>
      <c r="H76" s="20">
        <v>2010</v>
      </c>
      <c r="I76" s="20"/>
      <c r="J76" s="20"/>
      <c r="K76" s="123">
        <v>2010</v>
      </c>
      <c r="L76" s="130" t="s">
        <v>1</v>
      </c>
      <c r="O76" s="35">
        <f t="shared" si="7"/>
        <v>2010</v>
      </c>
      <c r="P76" s="35" t="str">
        <f t="shared" si="8"/>
        <v>YES</v>
      </c>
      <c r="R76" s="12" t="s">
        <v>114</v>
      </c>
      <c r="Z76" s="12" t="e">
        <f t="shared" si="9"/>
        <v>#N/A</v>
      </c>
      <c r="AB76" s="12" t="e">
        <f t="shared" si="10"/>
        <v>#N/A</v>
      </c>
      <c r="AD76" s="12" t="s">
        <v>115</v>
      </c>
      <c r="AF76" s="12" t="s">
        <v>116</v>
      </c>
      <c r="AG76" s="12" t="s">
        <v>117</v>
      </c>
      <c r="AP76" s="12" t="s">
        <v>118</v>
      </c>
      <c r="AQ76" s="12" t="s">
        <v>91</v>
      </c>
      <c r="AR76" s="12" t="str">
        <f t="shared" si="6"/>
        <v>MFG | Medium formation grading | Start Ch 91645 | Length 2010</v>
      </c>
    </row>
    <row r="77" spans="2:44" x14ac:dyDescent="0.25">
      <c r="B77" s="37" t="s">
        <v>218</v>
      </c>
      <c r="C77" s="43" t="s">
        <v>217</v>
      </c>
      <c r="D77" s="20" t="s">
        <v>109</v>
      </c>
      <c r="E77" s="128" t="s">
        <v>2</v>
      </c>
      <c r="F77" s="37">
        <v>93230</v>
      </c>
      <c r="G77" s="20">
        <v>93340</v>
      </c>
      <c r="H77" s="20">
        <v>110</v>
      </c>
      <c r="I77" s="20">
        <v>1.5</v>
      </c>
      <c r="J77" s="20">
        <v>0.5</v>
      </c>
      <c r="K77" s="123">
        <v>82.5</v>
      </c>
      <c r="L77" s="130" t="s">
        <v>184</v>
      </c>
      <c r="O77" s="35">
        <f t="shared" si="7"/>
        <v>110</v>
      </c>
      <c r="P77" s="35" t="str">
        <f t="shared" si="8"/>
        <v>YES</v>
      </c>
      <c r="R77" s="12" t="s">
        <v>110</v>
      </c>
      <c r="Z77" s="12" t="e">
        <f t="shared" si="9"/>
        <v>#N/A</v>
      </c>
      <c r="AB77" s="12" t="e">
        <f t="shared" si="10"/>
        <v>#N/A</v>
      </c>
      <c r="AD77" s="12" t="s">
        <v>119</v>
      </c>
      <c r="AF77" s="12" t="s">
        <v>120</v>
      </c>
      <c r="AG77" s="12" t="s">
        <v>121</v>
      </c>
      <c r="AP77" s="12" t="s">
        <v>122</v>
      </c>
      <c r="AQ77" s="12" t="s">
        <v>123</v>
      </c>
      <c r="AR77" s="12" t="str">
        <f t="shared" si="6"/>
        <v>BFI | Bulk fill - imported | Start Ch 93230 | Length 110</v>
      </c>
    </row>
    <row r="78" spans="2:44" x14ac:dyDescent="0.25">
      <c r="B78" s="37" t="s">
        <v>219</v>
      </c>
      <c r="C78" s="43" t="s">
        <v>217</v>
      </c>
      <c r="D78" s="20" t="s">
        <v>109</v>
      </c>
      <c r="E78" s="128" t="s">
        <v>2</v>
      </c>
      <c r="F78" s="37">
        <v>93395</v>
      </c>
      <c r="G78" s="20">
        <v>93475</v>
      </c>
      <c r="H78" s="20">
        <v>80</v>
      </c>
      <c r="I78" s="20">
        <v>1.2</v>
      </c>
      <c r="J78" s="20">
        <v>0.4</v>
      </c>
      <c r="K78" s="123">
        <v>38.4</v>
      </c>
      <c r="L78" s="130" t="s">
        <v>184</v>
      </c>
      <c r="O78" s="35">
        <f t="shared" si="7"/>
        <v>80</v>
      </c>
      <c r="P78" s="35" t="str">
        <f t="shared" si="8"/>
        <v>YES</v>
      </c>
      <c r="R78" s="12" t="s">
        <v>70</v>
      </c>
      <c r="Z78" s="12" t="e">
        <f t="shared" si="9"/>
        <v>#N/A</v>
      </c>
      <c r="AB78" s="12" t="e">
        <f t="shared" si="10"/>
        <v>#N/A</v>
      </c>
      <c r="AD78" s="12" t="s">
        <v>124</v>
      </c>
      <c r="AF78" s="12" t="s">
        <v>125</v>
      </c>
      <c r="AG78" s="12" t="s">
        <v>55</v>
      </c>
      <c r="AP78" s="12" t="s">
        <v>126</v>
      </c>
      <c r="AQ78" s="12" t="s">
        <v>127</v>
      </c>
      <c r="AR78" s="12" t="str">
        <f t="shared" si="6"/>
        <v>BFI | Bulk fill - imported | Start Ch 93395 | Length 80</v>
      </c>
    </row>
    <row r="79" spans="2:44" x14ac:dyDescent="0.25">
      <c r="B79" s="37" t="s">
        <v>321</v>
      </c>
      <c r="C79" s="43" t="s">
        <v>217</v>
      </c>
      <c r="D79" s="20" t="s">
        <v>33</v>
      </c>
      <c r="E79" s="44" t="s">
        <v>187</v>
      </c>
      <c r="F79" s="37">
        <v>93655</v>
      </c>
      <c r="G79" s="20">
        <v>95700</v>
      </c>
      <c r="H79" s="20">
        <v>2045</v>
      </c>
      <c r="I79" s="20"/>
      <c r="J79" s="20"/>
      <c r="K79" s="123">
        <v>2045</v>
      </c>
      <c r="L79" s="130" t="s">
        <v>1</v>
      </c>
      <c r="O79" s="35">
        <f t="shared" si="7"/>
        <v>2045</v>
      </c>
      <c r="P79" s="35" t="str">
        <f t="shared" si="8"/>
        <v>YES</v>
      </c>
      <c r="R79" s="12" t="s">
        <v>32</v>
      </c>
      <c r="Z79" s="12" t="e">
        <f t="shared" si="9"/>
        <v>#N/A</v>
      </c>
      <c r="AB79" s="12" t="e">
        <f t="shared" si="10"/>
        <v>#N/A</v>
      </c>
      <c r="AD79" s="12" t="s">
        <v>128</v>
      </c>
      <c r="AF79" s="12" t="s">
        <v>129</v>
      </c>
      <c r="AG79" s="12" t="s">
        <v>32</v>
      </c>
      <c r="AP79" s="12" t="s">
        <v>130</v>
      </c>
      <c r="AQ79" s="12" t="s">
        <v>131</v>
      </c>
      <c r="AR79" s="12" t="str">
        <f t="shared" si="6"/>
        <v>MFG | Medium formation grading | Start Ch 93655 | Length 2045</v>
      </c>
    </row>
    <row r="80" spans="2:44" x14ac:dyDescent="0.25">
      <c r="B80" s="37" t="s">
        <v>327</v>
      </c>
      <c r="C80" s="43" t="s">
        <v>217</v>
      </c>
      <c r="D80" s="20" t="s">
        <v>145</v>
      </c>
      <c r="E80" s="44" t="s">
        <v>5</v>
      </c>
      <c r="F80" s="37">
        <v>94170</v>
      </c>
      <c r="G80" s="20">
        <v>94170</v>
      </c>
      <c r="H80" s="20"/>
      <c r="I80" s="20"/>
      <c r="J80" s="20"/>
      <c r="K80" s="123">
        <v>1</v>
      </c>
      <c r="L80" s="130" t="s">
        <v>328</v>
      </c>
      <c r="O80" s="35">
        <f t="shared" si="7"/>
        <v>0</v>
      </c>
      <c r="P80" s="35" t="str">
        <f t="shared" si="8"/>
        <v>YES</v>
      </c>
      <c r="R80" s="12" t="s">
        <v>70</v>
      </c>
      <c r="Z80" s="12" t="e">
        <f t="shared" si="9"/>
        <v>#N/A</v>
      </c>
      <c r="AB80" s="12" t="e">
        <f t="shared" si="10"/>
        <v>#N/A</v>
      </c>
      <c r="AP80" s="12" t="s">
        <v>132</v>
      </c>
      <c r="AQ80" s="12" t="s">
        <v>133</v>
      </c>
      <c r="AR80" s="12" t="str">
        <f t="shared" si="6"/>
        <v xml:space="preserve">RGP | Replace guide posts or markers | Start Ch 94170 | Length </v>
      </c>
    </row>
    <row r="81" spans="2:44" x14ac:dyDescent="0.25">
      <c r="B81" s="37" t="s">
        <v>322</v>
      </c>
      <c r="C81" s="43" t="s">
        <v>217</v>
      </c>
      <c r="D81" s="20" t="s">
        <v>33</v>
      </c>
      <c r="E81" s="44" t="s">
        <v>187</v>
      </c>
      <c r="F81" s="37">
        <v>95700</v>
      </c>
      <c r="G81" s="20">
        <v>98080</v>
      </c>
      <c r="H81" s="20">
        <v>2380</v>
      </c>
      <c r="I81" s="20"/>
      <c r="J81" s="20"/>
      <c r="K81" s="123">
        <v>2380</v>
      </c>
      <c r="L81" s="130" t="s">
        <v>1</v>
      </c>
      <c r="O81" s="35">
        <f t="shared" si="7"/>
        <v>2380</v>
      </c>
      <c r="P81" s="35" t="str">
        <f t="shared" si="8"/>
        <v>YES</v>
      </c>
      <c r="R81" s="12" t="s">
        <v>53</v>
      </c>
      <c r="Z81" s="12" t="e">
        <f t="shared" si="9"/>
        <v>#N/A</v>
      </c>
      <c r="AB81" s="12" t="e">
        <f t="shared" si="10"/>
        <v>#N/A</v>
      </c>
      <c r="AP81" s="12" t="s">
        <v>134</v>
      </c>
      <c r="AQ81" s="12" t="s">
        <v>135</v>
      </c>
      <c r="AR81" s="12" t="str">
        <f t="shared" si="6"/>
        <v>MFG | Medium formation grading | Start Ch 95700 | Length 2380</v>
      </c>
    </row>
    <row r="82" spans="2:44" x14ac:dyDescent="0.25">
      <c r="B82" s="37" t="s">
        <v>294</v>
      </c>
      <c r="C82" s="43" t="s">
        <v>217</v>
      </c>
      <c r="D82" s="20" t="s">
        <v>35</v>
      </c>
      <c r="E82" s="44" t="s">
        <v>171</v>
      </c>
      <c r="F82" s="37">
        <v>98080</v>
      </c>
      <c r="G82" s="20">
        <v>98165</v>
      </c>
      <c r="H82" s="20">
        <v>85</v>
      </c>
      <c r="I82" s="20"/>
      <c r="J82" s="20"/>
      <c r="K82" s="123">
        <v>85</v>
      </c>
      <c r="L82" s="130" t="s">
        <v>1</v>
      </c>
      <c r="O82" s="35">
        <f t="shared" si="7"/>
        <v>85</v>
      </c>
      <c r="P82" s="35" t="str">
        <f t="shared" si="8"/>
        <v>YES</v>
      </c>
      <c r="R82" s="12" t="s">
        <v>32</v>
      </c>
      <c r="Z82" s="12" t="e">
        <f t="shared" si="9"/>
        <v>#N/A</v>
      </c>
      <c r="AB82" s="12" t="e">
        <f t="shared" si="10"/>
        <v>#N/A</v>
      </c>
      <c r="AP82" s="12" t="s">
        <v>136</v>
      </c>
      <c r="AQ82" s="12" t="s">
        <v>137</v>
      </c>
      <c r="AR82" s="12" t="str">
        <f t="shared" si="6"/>
        <v>HFG | Heavy formation grading | Start Ch 98080 | Length 85</v>
      </c>
    </row>
    <row r="83" spans="2:44" x14ac:dyDescent="0.25">
      <c r="B83" s="37" t="s">
        <v>295</v>
      </c>
      <c r="C83" s="43" t="s">
        <v>217</v>
      </c>
      <c r="D83" s="20" t="s">
        <v>35</v>
      </c>
      <c r="E83" s="44" t="s">
        <v>171</v>
      </c>
      <c r="F83" s="37">
        <v>98165</v>
      </c>
      <c r="G83" s="20">
        <v>98375</v>
      </c>
      <c r="H83" s="20">
        <v>210</v>
      </c>
      <c r="I83" s="20"/>
      <c r="J83" s="20"/>
      <c r="K83" s="123">
        <v>210</v>
      </c>
      <c r="L83" s="130" t="s">
        <v>1</v>
      </c>
      <c r="O83" s="35">
        <f t="shared" si="7"/>
        <v>210</v>
      </c>
      <c r="P83" s="35" t="str">
        <f t="shared" si="8"/>
        <v>YES</v>
      </c>
      <c r="R83" s="12" t="s">
        <v>32</v>
      </c>
      <c r="Z83" s="12" t="e">
        <f t="shared" si="9"/>
        <v>#N/A</v>
      </c>
      <c r="AB83" s="12" t="e">
        <f t="shared" si="10"/>
        <v>#N/A</v>
      </c>
      <c r="AP83" s="12" t="s">
        <v>138</v>
      </c>
      <c r="AQ83" s="12" t="s">
        <v>139</v>
      </c>
      <c r="AR83" s="12" t="str">
        <f t="shared" si="6"/>
        <v>HFG | Heavy formation grading | Start Ch 98165 | Length 210</v>
      </c>
    </row>
    <row r="84" spans="2:44" x14ac:dyDescent="0.25">
      <c r="B84" s="37" t="s">
        <v>296</v>
      </c>
      <c r="C84" s="43" t="s">
        <v>217</v>
      </c>
      <c r="D84" s="20" t="s">
        <v>35</v>
      </c>
      <c r="E84" s="128" t="s">
        <v>171</v>
      </c>
      <c r="F84" s="37">
        <v>98375</v>
      </c>
      <c r="G84" s="20">
        <v>98480</v>
      </c>
      <c r="H84" s="20">
        <v>105</v>
      </c>
      <c r="I84" s="20"/>
      <c r="J84" s="20"/>
      <c r="K84" s="123">
        <v>105</v>
      </c>
      <c r="L84" s="130" t="s">
        <v>1</v>
      </c>
      <c r="O84" s="35">
        <f t="shared" si="7"/>
        <v>105</v>
      </c>
      <c r="P84" s="35" t="str">
        <f t="shared" si="8"/>
        <v>YES</v>
      </c>
      <c r="R84" s="12" t="s">
        <v>32</v>
      </c>
      <c r="Z84" s="12" t="e">
        <f t="shared" si="9"/>
        <v>#N/A</v>
      </c>
      <c r="AB84" s="12" t="e">
        <f t="shared" si="10"/>
        <v>#N/A</v>
      </c>
      <c r="AP84" s="12" t="s">
        <v>140</v>
      </c>
      <c r="AQ84" s="12" t="s">
        <v>141</v>
      </c>
      <c r="AR84" s="12" t="str">
        <f t="shared" si="6"/>
        <v>HFG | Heavy formation grading | Start Ch 98375 | Length 105</v>
      </c>
    </row>
    <row r="85" spans="2:44" x14ac:dyDescent="0.25">
      <c r="B85" s="37" t="s">
        <v>323</v>
      </c>
      <c r="C85" s="43" t="s">
        <v>217</v>
      </c>
      <c r="D85" s="20" t="s">
        <v>33</v>
      </c>
      <c r="E85" s="128" t="s">
        <v>187</v>
      </c>
      <c r="F85" s="37">
        <v>98480</v>
      </c>
      <c r="G85" s="20">
        <v>98960</v>
      </c>
      <c r="H85" s="20">
        <v>480</v>
      </c>
      <c r="I85" s="20"/>
      <c r="J85" s="20"/>
      <c r="K85" s="123">
        <v>480</v>
      </c>
      <c r="L85" s="130" t="s">
        <v>1</v>
      </c>
      <c r="O85" s="35">
        <f t="shared" si="7"/>
        <v>480</v>
      </c>
      <c r="P85" s="35" t="str">
        <f t="shared" si="8"/>
        <v>YES</v>
      </c>
      <c r="R85" s="12" t="s">
        <v>32</v>
      </c>
      <c r="Z85" s="12" t="e">
        <f t="shared" si="9"/>
        <v>#N/A</v>
      </c>
      <c r="AB85" s="12" t="e">
        <f t="shared" si="10"/>
        <v>#N/A</v>
      </c>
      <c r="AP85" s="12" t="s">
        <v>142</v>
      </c>
      <c r="AQ85" s="12" t="s">
        <v>143</v>
      </c>
      <c r="AR85" s="12" t="str">
        <f t="shared" si="6"/>
        <v>MFG | Medium formation grading | Start Ch 98480 | Length 480</v>
      </c>
    </row>
    <row r="86" spans="2:44" x14ac:dyDescent="0.25">
      <c r="B86" s="37" t="s">
        <v>233</v>
      </c>
      <c r="C86" s="43" t="s">
        <v>217</v>
      </c>
      <c r="D86" s="20" t="s">
        <v>234</v>
      </c>
      <c r="E86" s="128" t="s">
        <v>6</v>
      </c>
      <c r="F86" s="37">
        <v>98580</v>
      </c>
      <c r="G86" s="20">
        <v>98583</v>
      </c>
      <c r="H86" s="20">
        <v>3</v>
      </c>
      <c r="I86" s="20">
        <v>1</v>
      </c>
      <c r="J86" s="20">
        <v>0.1</v>
      </c>
      <c r="K86" s="123">
        <v>0.3</v>
      </c>
      <c r="L86" s="130" t="s">
        <v>184</v>
      </c>
      <c r="O86" s="35">
        <f t="shared" si="7"/>
        <v>3</v>
      </c>
      <c r="P86" s="35" t="str">
        <f t="shared" si="8"/>
        <v>YES</v>
      </c>
      <c r="R86" s="12" t="s">
        <v>32</v>
      </c>
      <c r="Z86" s="12" t="e">
        <f t="shared" si="9"/>
        <v>#N/A</v>
      </c>
      <c r="AB86" s="12" t="e">
        <f t="shared" si="10"/>
        <v>#N/A</v>
      </c>
      <c r="AP86" s="12" t="s">
        <v>142</v>
      </c>
      <c r="AQ86" s="12" t="s">
        <v>144</v>
      </c>
      <c r="AR86" s="12" t="str">
        <f t="shared" si="6"/>
        <v>CMD | Clear mixed debris and remove from site | Start Ch 98580 | Length 3</v>
      </c>
    </row>
    <row r="87" spans="2:44" x14ac:dyDescent="0.25">
      <c r="B87" s="37" t="s">
        <v>297</v>
      </c>
      <c r="C87" s="43" t="s">
        <v>217</v>
      </c>
      <c r="D87" s="20" t="s">
        <v>35</v>
      </c>
      <c r="E87" s="44" t="s">
        <v>171</v>
      </c>
      <c r="F87" s="37">
        <v>98960</v>
      </c>
      <c r="G87" s="20">
        <v>99150</v>
      </c>
      <c r="H87" s="20">
        <v>190</v>
      </c>
      <c r="I87" s="20"/>
      <c r="J87" s="20"/>
      <c r="K87" s="123">
        <v>190</v>
      </c>
      <c r="L87" s="130" t="s">
        <v>1</v>
      </c>
      <c r="O87" s="35">
        <f t="shared" si="7"/>
        <v>190</v>
      </c>
      <c r="P87" s="35" t="str">
        <f t="shared" si="8"/>
        <v>YES</v>
      </c>
      <c r="R87" s="12" t="s">
        <v>32</v>
      </c>
      <c r="Z87" s="12" t="e">
        <f t="shared" si="9"/>
        <v>#N/A</v>
      </c>
      <c r="AB87" s="12" t="e">
        <f t="shared" si="10"/>
        <v>#N/A</v>
      </c>
      <c r="AP87" s="12" t="s">
        <v>145</v>
      </c>
      <c r="AQ87" s="12" t="s">
        <v>117</v>
      </c>
      <c r="AR87" s="12" t="str">
        <f t="shared" si="6"/>
        <v>HFG | Heavy formation grading | Start Ch 98960 | Length 190</v>
      </c>
    </row>
    <row r="88" spans="2:44" x14ac:dyDescent="0.25">
      <c r="B88" s="37" t="s">
        <v>298</v>
      </c>
      <c r="C88" s="43" t="s">
        <v>217</v>
      </c>
      <c r="D88" s="20" t="s">
        <v>35</v>
      </c>
      <c r="E88" s="44" t="s">
        <v>171</v>
      </c>
      <c r="F88" s="37">
        <v>99150</v>
      </c>
      <c r="G88" s="20">
        <v>99290</v>
      </c>
      <c r="H88" s="20">
        <v>140</v>
      </c>
      <c r="I88" s="20"/>
      <c r="J88" s="20"/>
      <c r="K88" s="123">
        <v>140</v>
      </c>
      <c r="L88" s="130" t="s">
        <v>1</v>
      </c>
      <c r="O88" s="35">
        <f t="shared" si="7"/>
        <v>140</v>
      </c>
      <c r="P88" s="35" t="str">
        <f t="shared" si="8"/>
        <v>YES</v>
      </c>
      <c r="R88" s="12" t="s">
        <v>32</v>
      </c>
      <c r="Z88" s="12" t="e">
        <f t="shared" si="9"/>
        <v>#N/A</v>
      </c>
      <c r="AB88" s="12" t="e">
        <f t="shared" si="10"/>
        <v>#N/A</v>
      </c>
      <c r="AP88" s="12" t="s">
        <v>146</v>
      </c>
      <c r="AQ88" s="12" t="s">
        <v>147</v>
      </c>
      <c r="AR88" s="12" t="str">
        <f t="shared" si="6"/>
        <v>HFG | Heavy formation grading | Start Ch 99150 | Length 140</v>
      </c>
    </row>
    <row r="89" spans="2:44" x14ac:dyDescent="0.25">
      <c r="B89" s="37" t="s">
        <v>324</v>
      </c>
      <c r="C89" s="43" t="s">
        <v>217</v>
      </c>
      <c r="D89" s="20" t="s">
        <v>33</v>
      </c>
      <c r="E89" s="44" t="s">
        <v>187</v>
      </c>
      <c r="F89" s="37">
        <v>99290</v>
      </c>
      <c r="G89" s="20">
        <v>99325</v>
      </c>
      <c r="H89" s="20">
        <v>35</v>
      </c>
      <c r="I89" s="20"/>
      <c r="J89" s="20"/>
      <c r="K89" s="123">
        <v>35</v>
      </c>
      <c r="L89" s="130" t="s">
        <v>1</v>
      </c>
      <c r="O89" s="35">
        <f t="shared" si="7"/>
        <v>35</v>
      </c>
      <c r="P89" s="35" t="str">
        <f t="shared" si="8"/>
        <v>YES</v>
      </c>
      <c r="R89" s="12" t="s">
        <v>32</v>
      </c>
      <c r="Z89" s="12" t="e">
        <f t="shared" si="9"/>
        <v>#N/A</v>
      </c>
      <c r="AB89" s="12" t="e">
        <f t="shared" si="10"/>
        <v>#N/A</v>
      </c>
      <c r="AP89" s="12" t="s">
        <v>148</v>
      </c>
      <c r="AQ89" s="12" t="s">
        <v>149</v>
      </c>
      <c r="AR89" s="12" t="str">
        <f t="shared" si="6"/>
        <v>MFG | Medium formation grading | Start Ch 99290 | Length 35</v>
      </c>
    </row>
    <row r="90" spans="2:44" x14ac:dyDescent="0.25">
      <c r="B90" s="37" t="s">
        <v>227</v>
      </c>
      <c r="C90" s="43" t="s">
        <v>217</v>
      </c>
      <c r="D90" s="20" t="s">
        <v>168</v>
      </c>
      <c r="E90" s="44" t="s">
        <v>7</v>
      </c>
      <c r="F90" s="37">
        <v>99460</v>
      </c>
      <c r="G90" s="20">
        <v>101255</v>
      </c>
      <c r="H90" s="20">
        <v>1795</v>
      </c>
      <c r="I90" s="20">
        <v>6</v>
      </c>
      <c r="J90" s="20">
        <v>0.05</v>
      </c>
      <c r="K90" s="123">
        <v>538.5</v>
      </c>
      <c r="L90" s="130" t="s">
        <v>184</v>
      </c>
      <c r="AR90" s="12" t="str">
        <f t="shared" si="6"/>
        <v>BFL | Bulk fill - local | Start Ch 99460 | Length 1795</v>
      </c>
    </row>
    <row r="91" spans="2:44" x14ac:dyDescent="0.25">
      <c r="B91" s="37" t="s">
        <v>216</v>
      </c>
      <c r="C91" s="43" t="s">
        <v>217</v>
      </c>
      <c r="D91" s="20" t="s">
        <v>106</v>
      </c>
      <c r="E91" s="44" t="s">
        <v>8</v>
      </c>
      <c r="F91" s="37">
        <v>99670</v>
      </c>
      <c r="G91" s="20">
        <v>99980</v>
      </c>
      <c r="H91" s="20">
        <v>310</v>
      </c>
      <c r="I91" s="20">
        <v>2</v>
      </c>
      <c r="J91" s="20">
        <v>0.3</v>
      </c>
      <c r="K91" s="123">
        <v>186</v>
      </c>
      <c r="L91" s="130" t="s">
        <v>184</v>
      </c>
      <c r="AR91" s="12" t="str">
        <f t="shared" si="6"/>
        <v>BES | Bulk excavate surplus material to spoil | Start Ch 99670 | Length 310</v>
      </c>
    </row>
    <row r="92" spans="2:44" x14ac:dyDescent="0.25">
      <c r="B92" s="37" t="s">
        <v>299</v>
      </c>
      <c r="C92" s="43" t="s">
        <v>217</v>
      </c>
      <c r="D92" s="20" t="s">
        <v>35</v>
      </c>
      <c r="E92" s="44" t="s">
        <v>171</v>
      </c>
      <c r="F92" s="37">
        <v>101255</v>
      </c>
      <c r="G92" s="20">
        <v>101540</v>
      </c>
      <c r="H92" s="20">
        <v>285</v>
      </c>
      <c r="I92" s="20"/>
      <c r="J92" s="20"/>
      <c r="K92" s="123">
        <v>285</v>
      </c>
      <c r="L92" s="130" t="s">
        <v>1</v>
      </c>
      <c r="AR92" s="12" t="str">
        <f t="shared" si="6"/>
        <v>HFG | Heavy formation grading | Start Ch 101255 | Length 285</v>
      </c>
    </row>
    <row r="93" spans="2:44" x14ac:dyDescent="0.25">
      <c r="B93" s="37" t="s">
        <v>300</v>
      </c>
      <c r="C93" s="43" t="s">
        <v>217</v>
      </c>
      <c r="D93" s="20" t="s">
        <v>35</v>
      </c>
      <c r="E93" s="44" t="s">
        <v>171</v>
      </c>
      <c r="F93" s="37">
        <v>101540</v>
      </c>
      <c r="G93" s="20">
        <v>103920</v>
      </c>
      <c r="H93" s="20">
        <v>2380</v>
      </c>
      <c r="I93" s="20"/>
      <c r="J93" s="20"/>
      <c r="K93" s="123">
        <v>2380</v>
      </c>
      <c r="L93" s="130" t="s">
        <v>1</v>
      </c>
      <c r="AR93" s="12" t="str">
        <f t="shared" si="6"/>
        <v>HFG | Heavy formation grading | Start Ch 101540 | Length 2380</v>
      </c>
    </row>
    <row r="94" spans="2:44" x14ac:dyDescent="0.25">
      <c r="B94" s="37" t="s">
        <v>301</v>
      </c>
      <c r="C94" s="43" t="s">
        <v>217</v>
      </c>
      <c r="D94" s="20" t="s">
        <v>35</v>
      </c>
      <c r="E94" s="44" t="s">
        <v>171</v>
      </c>
      <c r="F94" s="37">
        <v>103920</v>
      </c>
      <c r="G94" s="20">
        <v>104955</v>
      </c>
      <c r="H94" s="20">
        <v>1035</v>
      </c>
      <c r="I94" s="20"/>
      <c r="J94" s="20"/>
      <c r="K94" s="123">
        <v>1035</v>
      </c>
      <c r="L94" s="130" t="s">
        <v>1</v>
      </c>
      <c r="AR94" s="12" t="str">
        <f t="shared" si="6"/>
        <v>HFG | Heavy formation grading | Start Ch 103920 | Length 1035</v>
      </c>
    </row>
    <row r="95" spans="2:44" x14ac:dyDescent="0.25">
      <c r="B95" s="37" t="s">
        <v>302</v>
      </c>
      <c r="C95" s="43" t="s">
        <v>217</v>
      </c>
      <c r="D95" s="20" t="s">
        <v>35</v>
      </c>
      <c r="E95" s="44" t="s">
        <v>171</v>
      </c>
      <c r="F95" s="37">
        <v>104955</v>
      </c>
      <c r="G95" s="20">
        <v>105315</v>
      </c>
      <c r="H95" s="20">
        <v>360</v>
      </c>
      <c r="I95" s="20"/>
      <c r="J95" s="20"/>
      <c r="K95" s="123">
        <v>360</v>
      </c>
      <c r="L95" s="130" t="s">
        <v>1</v>
      </c>
      <c r="AR95" s="12" t="str">
        <f t="shared" si="6"/>
        <v>HFG | Heavy formation grading | Start Ch 104955 | Length 360</v>
      </c>
    </row>
    <row r="96" spans="2:44" x14ac:dyDescent="0.25">
      <c r="B96" s="37" t="s">
        <v>303</v>
      </c>
      <c r="C96" s="43" t="s">
        <v>217</v>
      </c>
      <c r="D96" s="20" t="s">
        <v>35</v>
      </c>
      <c r="E96" s="44" t="s">
        <v>171</v>
      </c>
      <c r="F96" s="37">
        <v>105410</v>
      </c>
      <c r="G96" s="20">
        <v>105945</v>
      </c>
      <c r="H96" s="20">
        <v>535</v>
      </c>
      <c r="I96" s="20"/>
      <c r="J96" s="20"/>
      <c r="K96" s="123">
        <v>535</v>
      </c>
      <c r="L96" s="130" t="s">
        <v>1</v>
      </c>
      <c r="AR96" s="12" t="str">
        <f t="shared" si="6"/>
        <v>HFG | Heavy formation grading | Start Ch 105410 | Length 535</v>
      </c>
    </row>
    <row r="97" spans="2:44" x14ac:dyDescent="0.25">
      <c r="B97" s="37" t="s">
        <v>304</v>
      </c>
      <c r="C97" s="43" t="s">
        <v>217</v>
      </c>
      <c r="D97" s="20" t="s">
        <v>35</v>
      </c>
      <c r="E97" s="44" t="s">
        <v>171</v>
      </c>
      <c r="F97" s="37">
        <v>105945</v>
      </c>
      <c r="G97" s="20">
        <v>106095</v>
      </c>
      <c r="H97" s="20">
        <v>150</v>
      </c>
      <c r="I97" s="20"/>
      <c r="J97" s="20"/>
      <c r="K97" s="123">
        <v>150</v>
      </c>
      <c r="L97" s="130" t="s">
        <v>1</v>
      </c>
      <c r="AR97" s="12" t="str">
        <f t="shared" si="6"/>
        <v>HFG | Heavy formation grading | Start Ch 105945 | Length 150</v>
      </c>
    </row>
    <row r="98" spans="2:44" x14ac:dyDescent="0.25">
      <c r="B98" s="37" t="s">
        <v>305</v>
      </c>
      <c r="C98" s="43" t="s">
        <v>217</v>
      </c>
      <c r="D98" s="20" t="s">
        <v>35</v>
      </c>
      <c r="E98" s="128" t="s">
        <v>171</v>
      </c>
      <c r="F98" s="37">
        <v>106095</v>
      </c>
      <c r="G98" s="20">
        <v>108080</v>
      </c>
      <c r="H98" s="20">
        <v>1985</v>
      </c>
      <c r="I98" s="20"/>
      <c r="J98" s="20"/>
      <c r="K98" s="123">
        <v>1985</v>
      </c>
      <c r="L98" s="130" t="s">
        <v>1</v>
      </c>
      <c r="AR98" s="12" t="str">
        <f t="shared" si="6"/>
        <v>HFG | Heavy formation grading | Start Ch 106095 | Length 1985</v>
      </c>
    </row>
    <row r="99" spans="2:44" x14ac:dyDescent="0.25">
      <c r="B99" s="37" t="s">
        <v>306</v>
      </c>
      <c r="C99" s="43" t="s">
        <v>217</v>
      </c>
      <c r="D99" s="20" t="s">
        <v>35</v>
      </c>
      <c r="E99" s="44" t="s">
        <v>171</v>
      </c>
      <c r="F99" s="37">
        <v>108080</v>
      </c>
      <c r="G99" s="20">
        <v>108345</v>
      </c>
      <c r="H99" s="20">
        <v>265</v>
      </c>
      <c r="I99" s="20"/>
      <c r="J99" s="20"/>
      <c r="K99" s="123">
        <v>265</v>
      </c>
      <c r="L99" s="130" t="s">
        <v>1</v>
      </c>
      <c r="AR99" s="12" t="str">
        <f t="shared" si="6"/>
        <v>HFG | Heavy formation grading | Start Ch 108080 | Length 265</v>
      </c>
    </row>
    <row r="100" spans="2:44" x14ac:dyDescent="0.25">
      <c r="B100" s="37" t="s">
        <v>307</v>
      </c>
      <c r="C100" s="43" t="s">
        <v>217</v>
      </c>
      <c r="D100" s="20" t="s">
        <v>35</v>
      </c>
      <c r="E100" s="44" t="s">
        <v>171</v>
      </c>
      <c r="F100" s="37">
        <v>108345</v>
      </c>
      <c r="G100" s="20">
        <v>108925</v>
      </c>
      <c r="H100" s="20">
        <v>580</v>
      </c>
      <c r="I100" s="20"/>
      <c r="J100" s="20"/>
      <c r="K100" s="124">
        <v>580</v>
      </c>
      <c r="L100" s="130" t="s">
        <v>1</v>
      </c>
      <c r="AR100" s="12" t="str">
        <f t="shared" si="6"/>
        <v>HFG | Heavy formation grading | Start Ch 108345 | Length 580</v>
      </c>
    </row>
    <row r="101" spans="2:44" x14ac:dyDescent="0.25">
      <c r="B101" s="37" t="s">
        <v>308</v>
      </c>
      <c r="C101" s="43" t="s">
        <v>217</v>
      </c>
      <c r="D101" s="20" t="s">
        <v>35</v>
      </c>
      <c r="E101" s="44" t="s">
        <v>171</v>
      </c>
      <c r="F101" s="37">
        <v>109030</v>
      </c>
      <c r="G101" s="20">
        <v>109935</v>
      </c>
      <c r="H101" s="20">
        <v>905</v>
      </c>
      <c r="I101" s="20"/>
      <c r="J101" s="20"/>
      <c r="K101" s="123">
        <v>905</v>
      </c>
      <c r="L101" s="130" t="s">
        <v>1</v>
      </c>
      <c r="AR101" s="12" t="str">
        <f t="shared" si="6"/>
        <v>HFG | Heavy formation grading | Start Ch 109030 | Length 905</v>
      </c>
    </row>
    <row r="102" spans="2:44" x14ac:dyDescent="0.25">
      <c r="B102" s="37" t="s">
        <v>309</v>
      </c>
      <c r="C102" s="43" t="s">
        <v>217</v>
      </c>
      <c r="D102" s="20" t="s">
        <v>35</v>
      </c>
      <c r="E102" s="128" t="s">
        <v>171</v>
      </c>
      <c r="F102" s="37">
        <v>109935</v>
      </c>
      <c r="G102" s="20">
        <v>110520</v>
      </c>
      <c r="H102" s="20">
        <v>585</v>
      </c>
      <c r="I102" s="20"/>
      <c r="J102" s="20"/>
      <c r="K102" s="123">
        <v>585</v>
      </c>
      <c r="L102" s="130" t="s">
        <v>1</v>
      </c>
      <c r="AR102" s="12" t="str">
        <f t="shared" ref="AR102:AR115" si="11">_xlfn.CONCAT(D102," | ",E102," | ","Start Ch ",F102," | ","Length ",H102)</f>
        <v>HFG | Heavy formation grading | Start Ch 109935 | Length 585</v>
      </c>
    </row>
    <row r="103" spans="2:44" x14ac:dyDescent="0.25">
      <c r="B103" s="37" t="s">
        <v>310</v>
      </c>
      <c r="C103" s="43" t="s">
        <v>217</v>
      </c>
      <c r="D103" s="20" t="s">
        <v>35</v>
      </c>
      <c r="E103" s="128" t="s">
        <v>171</v>
      </c>
      <c r="F103" s="37">
        <v>110520</v>
      </c>
      <c r="G103" s="20">
        <v>111205</v>
      </c>
      <c r="H103" s="20">
        <v>685</v>
      </c>
      <c r="I103" s="20"/>
      <c r="J103" s="20"/>
      <c r="K103" s="123">
        <v>685</v>
      </c>
      <c r="L103" s="130" t="s">
        <v>1</v>
      </c>
      <c r="AR103" s="12" t="str">
        <f t="shared" si="11"/>
        <v>HFG | Heavy formation grading | Start Ch 110520 | Length 685</v>
      </c>
    </row>
    <row r="104" spans="2:44" x14ac:dyDescent="0.25">
      <c r="B104" s="37" t="s">
        <v>311</v>
      </c>
      <c r="C104" s="43" t="s">
        <v>217</v>
      </c>
      <c r="D104" s="20" t="s">
        <v>35</v>
      </c>
      <c r="E104" s="128" t="s">
        <v>171</v>
      </c>
      <c r="F104" s="37">
        <v>111205</v>
      </c>
      <c r="G104" s="20">
        <v>111765</v>
      </c>
      <c r="H104" s="20">
        <v>560</v>
      </c>
      <c r="I104" s="20"/>
      <c r="J104" s="20"/>
      <c r="K104" s="123">
        <v>560</v>
      </c>
      <c r="L104" s="130" t="s">
        <v>1</v>
      </c>
      <c r="AR104" s="12" t="str">
        <f t="shared" si="11"/>
        <v>HFG | Heavy formation grading | Start Ch 111205 | Length 560</v>
      </c>
    </row>
    <row r="105" spans="2:44" x14ac:dyDescent="0.25">
      <c r="B105" s="37" t="s">
        <v>228</v>
      </c>
      <c r="C105" s="43" t="s">
        <v>217</v>
      </c>
      <c r="D105" s="20" t="s">
        <v>168</v>
      </c>
      <c r="E105" s="44" t="s">
        <v>7</v>
      </c>
      <c r="F105" s="37">
        <v>111775</v>
      </c>
      <c r="G105" s="20">
        <v>112015</v>
      </c>
      <c r="H105" s="20">
        <v>240</v>
      </c>
      <c r="I105" s="20">
        <v>6</v>
      </c>
      <c r="J105" s="20">
        <v>0.2</v>
      </c>
      <c r="K105" s="123">
        <v>288</v>
      </c>
      <c r="L105" s="130" t="s">
        <v>184</v>
      </c>
      <c r="AR105" s="12" t="str">
        <f t="shared" si="11"/>
        <v>BFL | Bulk fill - local | Start Ch 111775 | Length 240</v>
      </c>
    </row>
    <row r="106" spans="2:44" x14ac:dyDescent="0.25">
      <c r="B106" s="37" t="s">
        <v>312</v>
      </c>
      <c r="C106" s="43" t="s">
        <v>217</v>
      </c>
      <c r="D106" s="20" t="s">
        <v>35</v>
      </c>
      <c r="E106" s="44" t="s">
        <v>171</v>
      </c>
      <c r="F106" s="37">
        <v>112025</v>
      </c>
      <c r="G106" s="20">
        <v>113630</v>
      </c>
      <c r="H106" s="20">
        <v>1605</v>
      </c>
      <c r="I106" s="20"/>
      <c r="J106" s="20"/>
      <c r="K106" s="123">
        <v>1605</v>
      </c>
      <c r="L106" s="130" t="s">
        <v>1</v>
      </c>
      <c r="AR106" s="12" t="str">
        <f t="shared" si="11"/>
        <v>HFG | Heavy formation grading | Start Ch 112025 | Length 1605</v>
      </c>
    </row>
    <row r="107" spans="2:44" x14ac:dyDescent="0.25">
      <c r="B107" s="37" t="s">
        <v>229</v>
      </c>
      <c r="C107" s="43" t="s">
        <v>217</v>
      </c>
      <c r="D107" s="20" t="s">
        <v>168</v>
      </c>
      <c r="E107" s="44" t="s">
        <v>7</v>
      </c>
      <c r="F107" s="37">
        <v>113630</v>
      </c>
      <c r="G107" s="20">
        <v>114520</v>
      </c>
      <c r="H107" s="20">
        <v>890</v>
      </c>
      <c r="I107" s="20">
        <v>6</v>
      </c>
      <c r="J107" s="20">
        <v>0.15</v>
      </c>
      <c r="K107" s="123">
        <v>801</v>
      </c>
      <c r="L107" s="130" t="s">
        <v>184</v>
      </c>
      <c r="AR107" s="12" t="str">
        <f t="shared" si="11"/>
        <v>BFL | Bulk fill - local | Start Ch 113630 | Length 890</v>
      </c>
    </row>
    <row r="108" spans="2:44" x14ac:dyDescent="0.25">
      <c r="B108" s="37" t="s">
        <v>230</v>
      </c>
      <c r="C108" s="43" t="s">
        <v>217</v>
      </c>
      <c r="D108" s="20" t="s">
        <v>168</v>
      </c>
      <c r="E108" s="44" t="s">
        <v>7</v>
      </c>
      <c r="F108" s="37">
        <v>114641</v>
      </c>
      <c r="G108" s="20">
        <v>115000</v>
      </c>
      <c r="H108" s="20">
        <v>359</v>
      </c>
      <c r="I108" s="20">
        <v>6</v>
      </c>
      <c r="J108" s="20">
        <v>0.15</v>
      </c>
      <c r="K108" s="123">
        <v>323.10000000000002</v>
      </c>
      <c r="L108" s="130" t="s">
        <v>184</v>
      </c>
      <c r="AR108" s="12" t="str">
        <f t="shared" si="11"/>
        <v>BFL | Bulk fill - local | Start Ch 114641 | Length 359</v>
      </c>
    </row>
    <row r="109" spans="2:44" x14ac:dyDescent="0.25">
      <c r="B109" s="37" t="s">
        <v>325</v>
      </c>
      <c r="C109" s="43" t="s">
        <v>217</v>
      </c>
      <c r="D109" s="20" t="s">
        <v>33</v>
      </c>
      <c r="E109" s="44" t="s">
        <v>187</v>
      </c>
      <c r="F109" s="37">
        <v>115010</v>
      </c>
      <c r="G109" s="20">
        <v>115490</v>
      </c>
      <c r="H109" s="20">
        <v>480</v>
      </c>
      <c r="I109" s="20"/>
      <c r="J109" s="20"/>
      <c r="K109" s="124">
        <v>480</v>
      </c>
      <c r="L109" s="130" t="s">
        <v>1</v>
      </c>
      <c r="AR109" s="12" t="str">
        <f t="shared" si="11"/>
        <v>MFG | Medium formation grading | Start Ch 115010 | Length 480</v>
      </c>
    </row>
    <row r="110" spans="2:44" x14ac:dyDescent="0.25">
      <c r="B110" s="37" t="s">
        <v>231</v>
      </c>
      <c r="C110" s="43" t="s">
        <v>217</v>
      </c>
      <c r="D110" s="20" t="s">
        <v>168</v>
      </c>
      <c r="E110" s="44" t="s">
        <v>7</v>
      </c>
      <c r="F110" s="37">
        <v>115500</v>
      </c>
      <c r="G110" s="20">
        <v>115660</v>
      </c>
      <c r="H110" s="20">
        <v>160</v>
      </c>
      <c r="I110" s="20">
        <v>6</v>
      </c>
      <c r="J110" s="20">
        <v>0.15</v>
      </c>
      <c r="K110" s="123">
        <v>144</v>
      </c>
      <c r="L110" s="130" t="s">
        <v>184</v>
      </c>
      <c r="AR110" s="12" t="str">
        <f t="shared" si="11"/>
        <v>BFL | Bulk fill - local | Start Ch 115500 | Length 160</v>
      </c>
    </row>
    <row r="111" spans="2:44" x14ac:dyDescent="0.25">
      <c r="B111" s="37" t="s">
        <v>313</v>
      </c>
      <c r="C111" s="43" t="s">
        <v>217</v>
      </c>
      <c r="D111" s="20" t="s">
        <v>35</v>
      </c>
      <c r="E111" s="44" t="s">
        <v>171</v>
      </c>
      <c r="F111" s="37">
        <v>115655</v>
      </c>
      <c r="G111" s="20">
        <v>116605</v>
      </c>
      <c r="H111" s="20">
        <v>950</v>
      </c>
      <c r="I111" s="20"/>
      <c r="J111" s="20"/>
      <c r="K111" s="123">
        <v>950</v>
      </c>
      <c r="L111" s="130" t="s">
        <v>1</v>
      </c>
      <c r="AR111" s="12" t="str">
        <f t="shared" si="11"/>
        <v>HFG | Heavy formation grading | Start Ch 115655 | Length 950</v>
      </c>
    </row>
    <row r="112" spans="2:44" x14ac:dyDescent="0.25">
      <c r="B112" s="37" t="s">
        <v>232</v>
      </c>
      <c r="C112" s="43" t="s">
        <v>217</v>
      </c>
      <c r="D112" s="20" t="s">
        <v>168</v>
      </c>
      <c r="E112" s="44" t="s">
        <v>7</v>
      </c>
      <c r="F112" s="37">
        <v>116615</v>
      </c>
      <c r="G112" s="20">
        <v>116765</v>
      </c>
      <c r="H112" s="20">
        <v>150</v>
      </c>
      <c r="I112" s="20">
        <v>6</v>
      </c>
      <c r="J112" s="20">
        <v>0.15</v>
      </c>
      <c r="K112" s="124">
        <v>135</v>
      </c>
      <c r="L112" s="130" t="s">
        <v>184</v>
      </c>
      <c r="AR112" s="12" t="str">
        <f t="shared" si="11"/>
        <v>BFL | Bulk fill - local | Start Ch 116615 | Length 150</v>
      </c>
    </row>
    <row r="113" spans="2:44" x14ac:dyDescent="0.25">
      <c r="B113" s="37" t="s">
        <v>326</v>
      </c>
      <c r="C113" s="43" t="s">
        <v>217</v>
      </c>
      <c r="D113" s="20" t="s">
        <v>33</v>
      </c>
      <c r="E113" s="44" t="s">
        <v>187</v>
      </c>
      <c r="F113" s="37">
        <v>116755</v>
      </c>
      <c r="G113" s="20">
        <v>117140</v>
      </c>
      <c r="H113" s="20">
        <v>385</v>
      </c>
      <c r="I113" s="20"/>
      <c r="J113" s="20"/>
      <c r="K113" s="123">
        <v>385</v>
      </c>
      <c r="L113" s="130" t="s">
        <v>1</v>
      </c>
      <c r="O113" s="35">
        <f t="shared" ref="O113:O115" si="12">G113-F113</f>
        <v>385</v>
      </c>
      <c r="P113" s="35" t="str">
        <f t="shared" ref="P113:P115" si="13">IF(O113=H113,"YES","NO")</f>
        <v>YES</v>
      </c>
      <c r="R113" s="12" t="s">
        <v>38</v>
      </c>
      <c r="Z113" s="12" t="e">
        <f t="shared" ref="Z113:Z115" si="14">_xlfn.XLOOKUP(E113,$AD$62:$AD$79,$AG$62:$AG$79)</f>
        <v>#N/A</v>
      </c>
      <c r="AB113" s="12" t="e">
        <f t="shared" ref="AB113:AB115" si="15">_xlfn.XLOOKUP(E113,$AQ$6:$AQ$114,$AP$6:$AP$114)</f>
        <v>#N/A</v>
      </c>
      <c r="AP113" s="12" t="s">
        <v>150</v>
      </c>
      <c r="AQ113" s="12" t="s">
        <v>121</v>
      </c>
      <c r="AR113" s="12" t="str">
        <f t="shared" si="11"/>
        <v>MFG | Medium formation grading | Start Ch 116755 | Length 385</v>
      </c>
    </row>
    <row r="114" spans="2:44" x14ac:dyDescent="0.25">
      <c r="B114" s="37" t="s">
        <v>314</v>
      </c>
      <c r="C114" s="43" t="s">
        <v>217</v>
      </c>
      <c r="D114" s="20" t="s">
        <v>35</v>
      </c>
      <c r="E114" s="44" t="s">
        <v>171</v>
      </c>
      <c r="F114" s="37">
        <v>117140</v>
      </c>
      <c r="G114" s="20">
        <v>117300</v>
      </c>
      <c r="H114" s="20">
        <v>160</v>
      </c>
      <c r="I114" s="20"/>
      <c r="J114" s="20"/>
      <c r="K114" s="124">
        <v>160</v>
      </c>
      <c r="L114" s="130" t="s">
        <v>1</v>
      </c>
      <c r="O114" s="35">
        <f t="shared" si="12"/>
        <v>160</v>
      </c>
      <c r="P114" s="35" t="str">
        <f t="shared" si="13"/>
        <v>YES</v>
      </c>
      <c r="R114" s="12" t="s">
        <v>32</v>
      </c>
      <c r="Z114" s="12" t="e">
        <f t="shared" si="14"/>
        <v>#N/A</v>
      </c>
      <c r="AB114" s="12" t="e">
        <f t="shared" si="15"/>
        <v>#N/A</v>
      </c>
      <c r="AP114" s="12" t="s">
        <v>151</v>
      </c>
      <c r="AQ114" s="12" t="s">
        <v>152</v>
      </c>
      <c r="AR114" s="12" t="str">
        <f t="shared" si="11"/>
        <v>HFG | Heavy formation grading | Start Ch 117140 | Length 160</v>
      </c>
    </row>
    <row r="115" spans="2:44" ht="15.75" thickBot="1" x14ac:dyDescent="0.3">
      <c r="B115" s="131" t="s">
        <v>315</v>
      </c>
      <c r="C115" s="132" t="s">
        <v>217</v>
      </c>
      <c r="D115" s="133" t="s">
        <v>35</v>
      </c>
      <c r="E115" s="138" t="s">
        <v>171</v>
      </c>
      <c r="F115" s="131">
        <v>117700</v>
      </c>
      <c r="G115" s="133">
        <v>118560</v>
      </c>
      <c r="H115" s="133">
        <v>860</v>
      </c>
      <c r="I115" s="133"/>
      <c r="J115" s="133"/>
      <c r="K115" s="135">
        <v>860</v>
      </c>
      <c r="L115" s="134" t="s">
        <v>1</v>
      </c>
      <c r="O115" s="35">
        <f t="shared" si="12"/>
        <v>860</v>
      </c>
      <c r="P115" s="35" t="str">
        <f t="shared" si="13"/>
        <v>YES</v>
      </c>
      <c r="R115" s="12" t="s">
        <v>32</v>
      </c>
      <c r="Z115" s="12" t="e">
        <f t="shared" si="14"/>
        <v>#N/A</v>
      </c>
      <c r="AB115" s="12" t="e">
        <f t="shared" si="15"/>
        <v>#N/A</v>
      </c>
      <c r="AR115" s="12" t="str">
        <f t="shared" si="11"/>
        <v>HFG | Heavy formation grading | Start Ch 117700 | Length 860</v>
      </c>
    </row>
  </sheetData>
  <sortState xmlns:xlrd2="http://schemas.microsoft.com/office/spreadsheetml/2017/richdata2" ref="B7:L115">
    <sortCondition ref="F6:F115"/>
  </sortState>
  <mergeCells count="8">
    <mergeCell ref="B2:L2"/>
    <mergeCell ref="B3:L3"/>
    <mergeCell ref="B4:B5"/>
    <mergeCell ref="C4:C5"/>
    <mergeCell ref="D4:D5"/>
    <mergeCell ref="E4:E5"/>
    <mergeCell ref="F4:G4"/>
    <mergeCell ref="H4:L4"/>
  </mergeCells>
  <conditionalFormatting sqref="P6:P115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623f46-0f1a-486d-a4e3-340f13892dc3" xsi:nil="true"/>
    <Primary_x0020_Contact xmlns="d4623f46-0f1a-486d-a4e3-340f13892dc3" xsi:nil="true"/>
    <_Status xmlns="http://schemas.microsoft.com/sharepoint/v3/fields">Active</_Status>
    <New xmlns="dafb9fbc-8f9b-4bae-ab59-99472177d7aa">true</New>
    <DocumentSetDescription xmlns="http://schemas.microsoft.com/sharepoint/v3" xsi:nil="true"/>
    <lcf76f155ced4ddcb4097134ff3c332f xmlns="dafb9fbc-8f9b-4bae-ab59-99472177d7aa">
      <Terms xmlns="http://schemas.microsoft.com/office/infopath/2007/PartnerControls"/>
    </lcf76f155ced4ddcb4097134ff3c332f>
    <Documents xmlns="dafb9fbc-8f9b-4bae-ab59-99472177d7aa" xsi:nil="true"/>
    <Order0 xmlns="dafb9fbc-8f9b-4bae-ab59-99472177d7aa" xsi:nil="true"/>
    <Organisation xmlns="d4623f46-0f1a-486d-a4e3-340f13892dc3">3387940</Organisation>
    <Project_x0020_Stream xmlns="d4623f46-0f1a-486d-a4e3-340f13892dc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3C28C1A4E9F643BC4323DEA145470D" ma:contentTypeVersion="25" ma:contentTypeDescription="Create a new document." ma:contentTypeScope="" ma:versionID="6c2e5fce6a05246adf447f3a6a959a55">
  <xsd:schema xmlns:xsd="http://www.w3.org/2001/XMLSchema" xmlns:xs="http://www.w3.org/2001/XMLSchema" xmlns:p="http://schemas.microsoft.com/office/2006/metadata/properties" xmlns:ns1="http://schemas.microsoft.com/sharepoint/v3" xmlns:ns2="dafb9fbc-8f9b-4bae-ab59-99472177d7aa" xmlns:ns3="d4623f46-0f1a-486d-a4e3-340f13892dc3" xmlns:ns4="http://schemas.microsoft.com/sharepoint/v3/fields" targetNamespace="http://schemas.microsoft.com/office/2006/metadata/properties" ma:root="true" ma:fieldsID="f7b41ea5659bf9fba9239a7353124672" ns1:_="" ns2:_="" ns3:_="" ns4:_="">
    <xsd:import namespace="http://schemas.microsoft.com/sharepoint/v3"/>
    <xsd:import namespace="dafb9fbc-8f9b-4bae-ab59-99472177d7aa"/>
    <xsd:import namespace="d4623f46-0f1a-486d-a4e3-340f13892dc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ew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MediaLengthInSeconds" minOccurs="0"/>
                <xsd:element ref="ns3:Organisation" minOccurs="0"/>
                <xsd:element ref="ns4:_Status" minOccurs="0"/>
                <xsd:element ref="ns3:Primary_x0020_Contact" minOccurs="0"/>
                <xsd:element ref="ns1:DocumentSetDescription" minOccurs="0"/>
                <xsd:element ref="ns3:Project_x0020_Stream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Order0" minOccurs="0"/>
                <xsd:element ref="ns2: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23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b9fbc-8f9b-4bae-ab59-99472177d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ew" ma:index="10" nillable="true" ma:displayName="New" ma:default="1" ma:internalName="New">
      <xsd:simpleType>
        <xsd:restriction base="dms:Boolea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f3acbc6-3366-4511-b34c-ad7430d70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r0" ma:index="30" nillable="true" ma:displayName="Order" ma:decimals="0" ma:format="Dropdown" ma:internalName="Order0" ma:percentage="FALSE">
      <xsd:simpleType>
        <xsd:restriction base="dms:Number"/>
      </xsd:simpleType>
    </xsd:element>
    <xsd:element name="Documents" ma:index="31" nillable="true" ma:displayName="Documents" ma:format="Dropdown" ma:internalName="Docu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23f46-0f1a-486d-a4e3-340f13892dc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b973136-a111-4b86-9cd0-52b1510bd1c2}" ma:internalName="TaxCatchAll" ma:showField="CatchAllData" ma:web="d4623f46-0f1a-486d-a4e3-340f13892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rganisation" ma:index="20" nillable="true" ma:displayName="Client" ma:indexed="true" ma:list="{2B057B4F-0FA9-450B-A408-64CC65E193D8}" ma:internalName="Organisation" ma:showField="Title" ma:web="d4623f46-0f1a-486d-a4e3-340f13892dc3">
      <xsd:simpleType>
        <xsd:restriction base="dms:Lookup"/>
      </xsd:simpleType>
    </xsd:element>
    <xsd:element name="Primary_x0020_Contact" ma:index="22" nillable="true" ma:displayName="Primary Contact" ma:list="{6A8CC90B-4C9E-4D14-A93E-9EBF81180DD9}" ma:internalName="Primary_x0020_Contact" ma:showField="Index" ma:web="d4623f46-0f1a-486d-a4e3-340f13892dc3">
      <xsd:simpleType>
        <xsd:restriction base="dms:Lookup"/>
      </xsd:simpleType>
    </xsd:element>
    <xsd:element name="Project_x0020_Stream" ma:index="24" nillable="true" ma:displayName="ProjectStreamOLD" ma:format="Dropdown" ma:indexed="true" ma:internalName="Project_x0020_Stream">
      <xsd:simpleType>
        <xsd:restriction base="dms:Choice">
          <xsd:enumeration value="Asset Management Services"/>
          <xsd:enumeration value="GIS Services"/>
          <xsd:enumeration value="Valuation Services"/>
          <xsd:enumeration value="Project Management Services"/>
          <xsd:enumeration value="Flood Restoration Services"/>
          <xsd:enumeration value="Training Services"/>
          <xsd:enumeration value="Road Asset Condition Assessment Services (RACAS)"/>
          <xsd:enumeration value="Roads Maintenance Management Systems"/>
        </xsd:restriction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21" nillable="true" ma:displayName="Status" ma:default="Active" ma:format="Dropdown" ma:indexed="true" ma:internalName="_Status">
      <xsd:simpleType>
        <xsd:union memberTypes="dms:Text">
          <xsd:simpleType>
            <xsd:restriction base="dms:Choice">
              <xsd:enumeration value="Active"/>
              <xsd:enumeration value="Completed"/>
              <xsd:enumeration value="Not Start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FormUrls xmlns="http://schemas.microsoft.com/sharepoint/v3/contenttype/forms/url">
  <Display>/sites/Intranet/SitePages/PlumsailForms/redirect1.0.8.aspx?Form=Project+Documents%7cDocument%7c1%7c1.0.8</Display>
  <Edit>/sites/Intranet/SitePages/PlumsailForms/redirect1.0.8.aspx?Form=Project+Documents%7cDocument%7c2%7c1.0.8</Edit>
  <New>/sites/Intranet/SitePages/PlumsailForms/redirect1.0.8.aspx?Form=Project+Documents%7cDocument%7c3%7c1.0.8</New>
  <NewComponentId>&amp;amp;lt;FormUrls xmlns="http://schemas.microsoft.com/sharepoint/v3/contenttype/forms/url"&amp;amp;gt;&amp;amp;lt;Display&amp;amp;gt;/sites/Intranet/SitePages/PlumsailForms/redirect1.0.8.aspx?Form=Project+Documents%7cDocument%7c1%7c1.0.8&amp;amp;lt;/Display&amp;amp;gt;&amp;amp;lt;Edit&amp;amp;gt;/sites/Intranet/SitePages/PlumsailForms/redirect1.0.8.aspx?Form=Project+Documents%7cDocument%7c2%7c1.0.8&amp;amp;lt;/Edit&amp;amp;gt;&amp;amp;lt;New&amp;amp;gt;/sites/Intranet/SitePages/PlumsailForms/redirect1.0.8.aspx?Form=Project+Documents%7cDocument%7c3%7c1.0.8&amp;amp;lt;/New&amp;amp;gt;&amp;amp;lt;/FormUrls&amp;amp;gt;</NewComponentId>
  <DisplayFormTarget>NewWindow</DisplayFormTarget>
  <EditFormTarget>NewWindow</EditFormTarget>
  <NewFormTarget>NewWindow</NewFormTarget>
</FormUrls>
</file>

<file path=customXml/itemProps1.xml><?xml version="1.0" encoding="utf-8"?>
<ds:datastoreItem xmlns:ds="http://schemas.openxmlformats.org/officeDocument/2006/customXml" ds:itemID="{C9459203-715B-423B-A20D-A65781A29339}">
  <ds:schemaRefs>
    <ds:schemaRef ds:uri="http://schemas.microsoft.com/office/2006/metadata/properties"/>
    <ds:schemaRef ds:uri="http://schemas.microsoft.com/office/infopath/2007/PartnerControls"/>
    <ds:schemaRef ds:uri="d4623f46-0f1a-486d-a4e3-340f13892dc3"/>
    <ds:schemaRef ds:uri="http://schemas.microsoft.com/sharepoint/v3/fields"/>
    <ds:schemaRef ds:uri="dafb9fbc-8f9b-4bae-ab59-99472177d7a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4952E97-F6B0-440F-B6BD-8B7A9A14D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fb9fbc-8f9b-4bae-ab59-99472177d7aa"/>
    <ds:schemaRef ds:uri="d4623f46-0f1a-486d-a4e3-340f13892dc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C0559E-DA37-47D7-BC9D-868C0461CB8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283335-0BA5-4843-9379-7F4C83BC6A2D}">
  <ds:schemaRefs>
    <ds:schemaRef ds:uri="http://schemas.microsoft.com/sharepoint/v3/contenttype/forms/ur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Pricing Schedule - Wompah Gate</vt:lpstr>
      <vt:lpstr>Works Schedule - Ch Sort - WGR</vt:lpstr>
      <vt:lpstr>Pricing Schedule - Tickalara</vt:lpstr>
      <vt:lpstr>Works Schedule - Ch Sort - TR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2024-11-05T01:56:11Z</dcterms:created>
  <dcterms:modified xsi:type="dcterms:W3CDTF">2025-02-28T06:02:46Z</dcterms:modified>
  <cp:category/>
  <cp:contentStatus>Active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0x010100483C28C1A4E9F643BC4323DEA145470D</vt:lpwstr>
  </property>
  <property fmtid="{D5CDD505-2E9C-101B-9397-08002B2CF9AE}" pid="3" name="MediaServiceImageTags">
    <vt:lpwstr/>
  </property>
</Properties>
</file>